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uby Ward\Desktop\Guidebooks\Financial tools for USFC 2022\"/>
    </mc:Choice>
  </mc:AlternateContent>
  <xr:revisionPtr revIDLastSave="0" documentId="8_{A04EAD4D-C160-4238-B607-D8B179686B70}" xr6:coauthVersionLast="36" xr6:coauthVersionMax="36" xr10:uidLastSave="{00000000-0000-0000-0000-000000000000}"/>
  <bookViews>
    <workbookView xWindow="0" yWindow="0" windowWidth="16457" windowHeight="5846" activeTab="3" xr2:uid="{00000000-000D-0000-FFFF-FFFF00000000}"/>
  </bookViews>
  <sheets>
    <sheet name="raspberry jam " sheetId="19" r:id="rId1"/>
    <sheet name="Sensitivity Analysis-raspberry" sheetId="4" r:id="rId2"/>
    <sheet name="Sensitivity Analysis-flower" sheetId="20" r:id="rId3"/>
    <sheet name="Sensitivity Analysis-vegetable" sheetId="18" r:id="rId4"/>
    <sheet name="5 line Income Statement" sheetId="14" r:id="rId5"/>
    <sheet name="5 line IS Expanded" sheetId="17" r:id="rId6"/>
    <sheet name="Sales Needed" sheetId="15" r:id="rId7"/>
  </sheets>
  <definedNames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0" l="1"/>
  <c r="C21" i="20" s="1"/>
  <c r="E18" i="20"/>
  <c r="E16" i="20"/>
  <c r="E15" i="20"/>
  <c r="E14" i="20"/>
  <c r="E13" i="20"/>
  <c r="E10" i="20"/>
  <c r="F10" i="20" s="1"/>
  <c r="B10" i="20"/>
  <c r="C14" i="18"/>
  <c r="C70" i="19"/>
  <c r="F54" i="19"/>
  <c r="G54" i="19" s="1"/>
  <c r="F53" i="19"/>
  <c r="F52" i="19"/>
  <c r="F46" i="19"/>
  <c r="G46" i="19" s="1"/>
  <c r="F45" i="19"/>
  <c r="F41" i="19"/>
  <c r="F39" i="19"/>
  <c r="G39" i="19" s="1"/>
  <c r="F38" i="19"/>
  <c r="F37" i="19"/>
  <c r="D34" i="19"/>
  <c r="F34" i="19" s="1"/>
  <c r="F30" i="19"/>
  <c r="F29" i="19"/>
  <c r="D29" i="19"/>
  <c r="D21" i="19"/>
  <c r="G52" i="19" s="1"/>
  <c r="H16" i="19"/>
  <c r="C6" i="19"/>
  <c r="D27" i="19" s="1"/>
  <c r="F27" i="19" s="1"/>
  <c r="C22" i="20" l="1"/>
  <c r="C23" i="20" s="1"/>
  <c r="E19" i="20"/>
  <c r="E21" i="20" s="1"/>
  <c r="F13" i="20"/>
  <c r="F17" i="20" s="1"/>
  <c r="B13" i="20"/>
  <c r="B17" i="20" s="1"/>
  <c r="G27" i="19"/>
  <c r="G34" i="19"/>
  <c r="G30" i="19"/>
  <c r="G53" i="19"/>
  <c r="D28" i="19"/>
  <c r="F28" i="19" s="1"/>
  <c r="F47" i="19"/>
  <c r="F56" i="19"/>
  <c r="G38" i="19"/>
  <c r="G45" i="19"/>
  <c r="F21" i="19"/>
  <c r="G29" i="19"/>
  <c r="G41" i="19"/>
  <c r="D26" i="19"/>
  <c r="F26" i="19" s="1"/>
  <c r="G6" i="19"/>
  <c r="G8" i="19" s="1"/>
  <c r="D33" i="19" s="1"/>
  <c r="F33" i="19" s="1"/>
  <c r="G37" i="19"/>
  <c r="D25" i="19"/>
  <c r="F25" i="19" s="1"/>
  <c r="E22" i="20" l="1"/>
  <c r="E23" i="20" s="1"/>
  <c r="F23" i="20" s="1"/>
  <c r="F31" i="19"/>
  <c r="G25" i="19"/>
  <c r="G26" i="19"/>
  <c r="G21" i="19"/>
  <c r="E40" i="19"/>
  <c r="F40" i="19" s="1"/>
  <c r="F22" i="19"/>
  <c r="H21" i="19" s="1"/>
  <c r="G56" i="19"/>
  <c r="G28" i="19"/>
  <c r="G33" i="19"/>
  <c r="F35" i="19"/>
  <c r="G47" i="19"/>
  <c r="G40" i="19" l="1"/>
  <c r="H40" i="19"/>
  <c r="F43" i="19"/>
  <c r="H28" i="19"/>
  <c r="G31" i="19"/>
  <c r="H31" i="19"/>
  <c r="F50" i="19"/>
  <c r="H26" i="19"/>
  <c r="H47" i="19"/>
  <c r="H33" i="19"/>
  <c r="G22" i="19"/>
  <c r="H53" i="19"/>
  <c r="H45" i="19"/>
  <c r="H38" i="19"/>
  <c r="H22" i="19"/>
  <c r="H41" i="19"/>
  <c r="H34" i="19"/>
  <c r="H52" i="19"/>
  <c r="H27" i="19"/>
  <c r="H46" i="19"/>
  <c r="H37" i="19"/>
  <c r="H39" i="19"/>
  <c r="H54" i="19"/>
  <c r="H29" i="19"/>
  <c r="H30" i="19"/>
  <c r="H35" i="19"/>
  <c r="G35" i="19"/>
  <c r="F49" i="19"/>
  <c r="H56" i="19"/>
  <c r="H25" i="19"/>
  <c r="F57" i="19" l="1"/>
  <c r="H49" i="19"/>
  <c r="G49" i="19"/>
  <c r="G43" i="19"/>
  <c r="H43" i="19"/>
  <c r="H57" i="19" l="1"/>
  <c r="G57" i="19"/>
  <c r="F58" i="19"/>
  <c r="F60" i="19" l="1"/>
  <c r="H58" i="19"/>
  <c r="G58" i="19"/>
  <c r="E18" i="18" l="1"/>
  <c r="E16" i="18"/>
  <c r="B13" i="18"/>
  <c r="E14" i="18"/>
  <c r="E13" i="18"/>
  <c r="E10" i="18"/>
  <c r="F10" i="18" s="1"/>
  <c r="B10" i="18"/>
  <c r="B17" i="18" l="1"/>
  <c r="C19" i="18"/>
  <c r="C21" i="18" s="1"/>
  <c r="E15" i="18"/>
  <c r="E19" i="18" s="1"/>
  <c r="E21" i="18" s="1"/>
  <c r="E22" i="18" l="1"/>
  <c r="E23" i="18" s="1"/>
  <c r="F13" i="18"/>
  <c r="F17" i="18" s="1"/>
  <c r="C22" i="18"/>
  <c r="C23" i="18" s="1"/>
  <c r="C8" i="17"/>
  <c r="C5" i="17"/>
  <c r="C4" i="17"/>
  <c r="C3" i="17"/>
  <c r="B7" i="17"/>
  <c r="C5" i="14"/>
  <c r="B4" i="14"/>
  <c r="B6" i="14" s="1"/>
  <c r="C6" i="14" s="1"/>
  <c r="C3" i="14"/>
  <c r="F23" i="18" l="1"/>
  <c r="C7" i="17"/>
  <c r="B9" i="17"/>
  <c r="C9" i="17" s="1"/>
  <c r="C6" i="17"/>
  <c r="C4" i="14"/>
  <c r="E7" i="15" l="1"/>
  <c r="E9" i="15" s="1"/>
  <c r="E11" i="15" s="1"/>
  <c r="D7" i="15"/>
  <c r="D9" i="15" s="1"/>
  <c r="D11" i="15" s="1"/>
  <c r="C7" i="15"/>
  <c r="C9" i="15" s="1"/>
  <c r="C11" i="15" s="1"/>
  <c r="B13" i="4" l="1"/>
  <c r="C19" i="4" l="1"/>
  <c r="E13" i="4"/>
  <c r="C21" i="4" l="1"/>
  <c r="E18" i="4"/>
  <c r="E16" i="4"/>
  <c r="E15" i="4"/>
  <c r="E14" i="4"/>
  <c r="E10" i="4"/>
  <c r="B10" i="4"/>
  <c r="B17" i="4" s="1"/>
  <c r="F13" i="4" l="1"/>
  <c r="E19" i="4"/>
  <c r="F10" i="4"/>
  <c r="C22" i="4"/>
  <c r="C23" i="4" s="1"/>
  <c r="F17" i="4" l="1"/>
  <c r="E21" i="4"/>
  <c r="E22" i="4" s="1"/>
  <c r="E23" i="4" s="1"/>
  <c r="F23" i="4" s="1"/>
</calcChain>
</file>

<file path=xl/sharedStrings.xml><?xml version="1.0" encoding="utf-8"?>
<sst xmlns="http://schemas.openxmlformats.org/spreadsheetml/2006/main" count="252" uniqueCount="172">
  <si>
    <t>Revenue</t>
  </si>
  <si>
    <t>Expenses</t>
  </si>
  <si>
    <t>Labor</t>
  </si>
  <si>
    <t>Marketing</t>
  </si>
  <si>
    <t>Gross Margin</t>
  </si>
  <si>
    <t>Sensitivity Analysis:  A Place To Start</t>
  </si>
  <si>
    <t>Prepared by Ruby Ward, Department of Economics and Cooperative Extension</t>
  </si>
  <si>
    <t>Utah State Univeristy, Logan, Utah</t>
  </si>
  <si>
    <t>ruby.ward@usu.edu</t>
  </si>
  <si>
    <t>change these cells to reflect the operation</t>
  </si>
  <si>
    <t>Use these cells to examine the effect of percentage changes.</t>
  </si>
  <si>
    <t>% change</t>
  </si>
  <si>
    <t>New Result</t>
  </si>
  <si>
    <t>Inputs</t>
  </si>
  <si>
    <t>Overhead</t>
  </si>
  <si>
    <t>Total Expenses</t>
  </si>
  <si>
    <t>Net Income before taxes</t>
  </si>
  <si>
    <t xml:space="preserve">Income taxes </t>
  </si>
  <si>
    <t>Percent change in net income</t>
  </si>
  <si>
    <t>Net Income</t>
  </si>
  <si>
    <t>This spreadsheet is set up to analyze what makes a significant difference  in your bottom line.</t>
  </si>
  <si>
    <t>The numbers in green must be changed to accurately reflect your situation.  You can then</t>
  </si>
  <si>
    <t>Change the numbers in yellow to see how sensitive your bottom line is to changes in income.</t>
  </si>
  <si>
    <t>Below are a set of example situations and the changes needed to refelct them.</t>
  </si>
  <si>
    <t xml:space="preserve">   1.  If volume increases by 10% you would put 10% in all the yellow boxes except for overhead </t>
  </si>
  <si>
    <t xml:space="preserve">        which should not change.</t>
  </si>
  <si>
    <t xml:space="preserve">   2.  If prices increase by 10% but keep everything else the same.  Put 10% in the top yellow box.</t>
  </si>
  <si>
    <t xml:space="preserve">   3.  If costs other than labor go down by 10%, put -10% in the yellow box for inputs.</t>
  </si>
  <si>
    <t xml:space="preserve">   4.  This can also be used to look at the effect of increases in costs.  </t>
  </si>
  <si>
    <t>BUDGET</t>
  </si>
  <si>
    <t>Current</t>
  </si>
  <si>
    <t>A</t>
  </si>
  <si>
    <t>Owner Draw Desired (include income taxes):</t>
  </si>
  <si>
    <t>B</t>
  </si>
  <si>
    <t>Bank Principal payments required:</t>
  </si>
  <si>
    <t>C</t>
  </si>
  <si>
    <t xml:space="preserve">            Total Profit Required: (A + B)</t>
  </si>
  <si>
    <t>D</t>
  </si>
  <si>
    <t>Overhead Expenses:</t>
  </si>
  <si>
    <t>E</t>
  </si>
  <si>
    <t xml:space="preserve">            Gross Margin Required: (C + D) </t>
  </si>
  <si>
    <t>F</t>
  </si>
  <si>
    <t>Divide by Gross Margin Percentage</t>
  </si>
  <si>
    <t>G</t>
  </si>
  <si>
    <t>Put your numbers here</t>
  </si>
  <si>
    <t>This is used to examine what level of sales are needed to reach a certain level of owner draw from the business.</t>
  </si>
  <si>
    <t>Look at upto 3 different situations side by side</t>
  </si>
  <si>
    <t>option 1</t>
  </si>
  <si>
    <t>option 2</t>
  </si>
  <si>
    <t>*Note:  Line G will show "#DIV/0!" until a percentage is typed into line F.</t>
  </si>
  <si>
    <t xml:space="preserve">              Sales Volume Required: (E/F)*</t>
  </si>
  <si>
    <t>Historical</t>
  </si>
  <si>
    <t>Dollars</t>
  </si>
  <si>
    <t>% of Sales</t>
  </si>
  <si>
    <t>Sales</t>
  </si>
  <si>
    <t>- Variable Costs</t>
  </si>
  <si>
    <t>= Gross Margin:</t>
  </si>
  <si>
    <t xml:space="preserve">   - Fixed Costs/Overhead</t>
  </si>
  <si>
    <t>= Profit</t>
  </si>
  <si>
    <t>- Feed</t>
  </si>
  <si>
    <t>- Inputs</t>
  </si>
  <si>
    <t>- Labor</t>
  </si>
  <si>
    <t>- Marketing</t>
  </si>
  <si>
    <t>Ingredients</t>
  </si>
  <si>
    <t>Supplies</t>
  </si>
  <si>
    <t>Key:</t>
  </si>
  <si>
    <t>Change the cells in green and the budget will change to reflect the changes</t>
  </si>
  <si>
    <t>Quantity sold</t>
  </si>
  <si>
    <t>Learning things</t>
  </si>
  <si>
    <t>Jars per batch</t>
  </si>
  <si>
    <t>setup/cleanup time</t>
  </si>
  <si>
    <t>Estimating the time, multiple batches, clean up, prep, process, cooling, etc.</t>
  </si>
  <si>
    <t>Waste</t>
  </si>
  <si>
    <t>Hours per batch</t>
  </si>
  <si>
    <t>Paying yourself labor cost versus profit</t>
  </si>
  <si>
    <t>Number of batches</t>
  </si>
  <si>
    <t>Production sessions</t>
  </si>
  <si>
    <t>Batches per session</t>
  </si>
  <si>
    <t>Percent paid</t>
  </si>
  <si>
    <t>Jar size</t>
  </si>
  <si>
    <t>Production hours</t>
  </si>
  <si>
    <t>Amount needed per batch</t>
  </si>
  <si>
    <t>Selling hours</t>
  </si>
  <si>
    <t>Raspberries</t>
  </si>
  <si>
    <t>pounds</t>
  </si>
  <si>
    <t>Sugar</t>
  </si>
  <si>
    <t>Percentage of total quantity sold</t>
  </si>
  <si>
    <t>Pectin</t>
  </si>
  <si>
    <t xml:space="preserve">ounces </t>
  </si>
  <si>
    <t xml:space="preserve"> (1 envelope)</t>
  </si>
  <si>
    <t>Farmer's Market with Cash</t>
  </si>
  <si>
    <t>Lemon juices</t>
  </si>
  <si>
    <t>Fluid oz.</t>
  </si>
  <si>
    <t>Farmer's Market with Credit</t>
  </si>
  <si>
    <t>Phone/online with credit</t>
  </si>
  <si>
    <t>Phone/friends with cash</t>
  </si>
  <si>
    <t>Enterprise Budget Raspberry Jam</t>
  </si>
  <si>
    <t>Unit</t>
  </si>
  <si>
    <t>Quantity</t>
  </si>
  <si>
    <t xml:space="preserve"> Price </t>
  </si>
  <si>
    <t xml:space="preserve"> Total </t>
  </si>
  <si>
    <t>Per Unit Total</t>
  </si>
  <si>
    <t>% of Revenue</t>
  </si>
  <si>
    <t>Individual product</t>
  </si>
  <si>
    <t>size of unit</t>
  </si>
  <si>
    <t>number sold</t>
  </si>
  <si>
    <t xml:space="preserve"> price per unit </t>
  </si>
  <si>
    <t xml:space="preserve"> Total revenue </t>
  </si>
  <si>
    <t>Raspberry Jam</t>
  </si>
  <si>
    <t xml:space="preserve"> 8 oz. Jar</t>
  </si>
  <si>
    <t>16 oz jar with receipe from https://whatscookingamerica.net/Sauces_Condiments/Raspberry-Jam.htm, adding in lemon juice</t>
  </si>
  <si>
    <t>Total Revenue</t>
  </si>
  <si>
    <t>lbs</t>
  </si>
  <si>
    <t>ozs</t>
  </si>
  <si>
    <t>Lemon Juice</t>
  </si>
  <si>
    <t>8 0z. Jar 2/22 https://www.walmart.com/ip/Kerr-Canning-Jars-Regular-Mouth-Half-Pint-8-oz-Mason-Jars-with-Lids-and-Bands-12-Count/832421643</t>
  </si>
  <si>
    <t>Jars and Lids</t>
  </si>
  <si>
    <t>each</t>
  </si>
  <si>
    <t>16oz jars at https://www.walmart.com/ip/Ball-Smooth-Glass-Mason-Jars-with-Lids-Bands-Regular-Mouth-16-oz-12-Count/177779670, $9/set of 12</t>
  </si>
  <si>
    <t>Labels</t>
  </si>
  <si>
    <t>2 1/3 x 3 3/8- food grade labels, 8 per sheet= 800 labels $23 (https://www.avery.com/blank/labels/94211)</t>
  </si>
  <si>
    <t>Total Inputs</t>
  </si>
  <si>
    <t>Production</t>
  </si>
  <si>
    <t>hours</t>
  </si>
  <si>
    <t>Selling</t>
  </si>
  <si>
    <t>Total Labor</t>
  </si>
  <si>
    <t>Transportation</t>
  </si>
  <si>
    <t>miles</t>
  </si>
  <si>
    <t>Will vary greatly depending on where the business is based, which market(s) they are attending</t>
  </si>
  <si>
    <t>Booth Rental</t>
  </si>
  <si>
    <t>weeks</t>
  </si>
  <si>
    <t>Average 10'x10' booth rental fee for utah farmer's markets- large variation for each market</t>
  </si>
  <si>
    <t>Application Fee</t>
  </si>
  <si>
    <t>Average application fee for utah farmer's markets- large variation for each market</t>
  </si>
  <si>
    <t>Credit Card Processing Fees</t>
  </si>
  <si>
    <t>Square reader POS card present- free equipment 2.6%+$0.10 per transaction, Square reader online- free equipment 2.9%+$0.30 per transaction</t>
  </si>
  <si>
    <t>Misc</t>
  </si>
  <si>
    <t>Could be things like tie downs for the awning, etc.</t>
  </si>
  <si>
    <t>Total Marketing</t>
  </si>
  <si>
    <t>Facilities</t>
  </si>
  <si>
    <t>Kitchen Rental</t>
  </si>
  <si>
    <t>Depending on location of business, incubator kitchen space may be available. Reserve in advance and may have a minimum amount</t>
  </si>
  <si>
    <t>Kitchen storage rental (cooling)</t>
  </si>
  <si>
    <t>monthly</t>
  </si>
  <si>
    <t>Most places have a monthly rental for a shelf in their incubator kitchen, average price of $35/mo</t>
  </si>
  <si>
    <t>Total Facilities</t>
  </si>
  <si>
    <t>Total Variable Costs</t>
  </si>
  <si>
    <t>Gross margin</t>
  </si>
  <si>
    <t>Fixed Costs</t>
  </si>
  <si>
    <t>Licenses/fees</t>
  </si>
  <si>
    <t>$75 if a cottage kitchen</t>
  </si>
  <si>
    <t>Food handlers permit</t>
  </si>
  <si>
    <t>Non-cash fixed expense</t>
  </si>
  <si>
    <t>Total Fixed Costs</t>
  </si>
  <si>
    <t>Net income before taxes (revenue minus expenses)</t>
  </si>
  <si>
    <t>Net income per hour</t>
  </si>
  <si>
    <t>Initial Set-up costs</t>
  </si>
  <si>
    <t>2 6' Tables</t>
  </si>
  <si>
    <t>$60 each average, folding table</t>
  </si>
  <si>
    <t>Shade structure</t>
  </si>
  <si>
    <t>average price, 10'x10' stand alone canopy with rollibg bag</t>
  </si>
  <si>
    <t>Tablecloth</t>
  </si>
  <si>
    <t>$15 each average, reusable plain tablecloths</t>
  </si>
  <si>
    <t>Banner/Signage</t>
  </si>
  <si>
    <t>Custom 10'x2' outdoor banner from office depot</t>
  </si>
  <si>
    <t>Display racks</t>
  </si>
  <si>
    <t>$15 mini chalkboard signs 16pk, 6 display stands various sizes $40, other misc</t>
  </si>
  <si>
    <t>Total</t>
  </si>
  <si>
    <t>**If not using an incubator kitchen, we could include pots, cooling racks, ladles, etc. for home use</t>
  </si>
  <si>
    <t>Southeastern Utah Small-Scale Mixed Vegetable Production Costs and Returns - 2 Acres, 2016 (usu.edu)</t>
  </si>
  <si>
    <t>2 acre mixed vegetable for south Eastern</t>
  </si>
  <si>
    <t>Combination of snap dragons and peonies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</si>
</sst>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"/>
    <numFmt numFmtId="167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28"/>
      <color rgb="FFFFFFFF"/>
      <name val="Calibri"/>
      <family val="2"/>
    </font>
    <font>
      <sz val="28"/>
      <color rgb="FF000000"/>
      <name val="Calibri"/>
      <family val="2"/>
    </font>
    <font>
      <sz val="28"/>
      <name val="Arial"/>
      <family val="2"/>
    </font>
    <font>
      <sz val="28"/>
      <color rgb="FFFF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rgb="FF000000"/>
      <name val="Calibri"/>
      <family val="2"/>
    </font>
    <font>
      <b/>
      <u/>
      <sz val="12"/>
      <color rgb="FF000000"/>
      <name val="Calibri"/>
      <family val="2"/>
    </font>
    <font>
      <i/>
      <sz val="8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2DEE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AEFF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2" applyFont="1"/>
    <xf numFmtId="0" fontId="4" fillId="0" borderId="0" xfId="2" applyFont="1"/>
    <xf numFmtId="0" fontId="2" fillId="0" borderId="0" xfId="2"/>
    <xf numFmtId="0" fontId="5" fillId="0" borderId="0" xfId="3" applyAlignment="1" applyProtection="1"/>
    <xf numFmtId="15" fontId="6" fillId="0" borderId="0" xfId="3" applyNumberFormat="1" applyFont="1" applyAlignment="1" applyProtection="1"/>
    <xf numFmtId="0" fontId="2" fillId="2" borderId="0" xfId="2" applyFill="1"/>
    <xf numFmtId="15" fontId="6" fillId="2" borderId="0" xfId="3" applyNumberFormat="1" applyFont="1" applyFill="1" applyAlignment="1" applyProtection="1"/>
    <xf numFmtId="0" fontId="2" fillId="3" borderId="0" xfId="2" applyFill="1"/>
    <xf numFmtId="15" fontId="6" fillId="3" borderId="0" xfId="3" applyNumberFormat="1" applyFont="1" applyFill="1" applyAlignment="1" applyProtection="1"/>
    <xf numFmtId="0" fontId="7" fillId="0" borderId="0" xfId="2" applyFont="1"/>
    <xf numFmtId="9" fontId="6" fillId="0" borderId="0" xfId="4" applyFont="1"/>
    <xf numFmtId="9" fontId="6" fillId="3" borderId="0" xfId="6" applyFont="1" applyFill="1"/>
    <xf numFmtId="44" fontId="7" fillId="0" borderId="0" xfId="5" applyFont="1"/>
    <xf numFmtId="9" fontId="0" fillId="0" borderId="0" xfId="6" applyFont="1"/>
    <xf numFmtId="0" fontId="6" fillId="0" borderId="0" xfId="2" applyFont="1"/>
    <xf numFmtId="44" fontId="0" fillId="0" borderId="0" xfId="5" applyFont="1"/>
    <xf numFmtId="9" fontId="7" fillId="0" borderId="0" xfId="4" applyFont="1"/>
    <xf numFmtId="9" fontId="6" fillId="0" borderId="0" xfId="6" applyFont="1" applyFill="1"/>
    <xf numFmtId="164" fontId="6" fillId="2" borderId="0" xfId="6" applyNumberFormat="1" applyFont="1" applyFill="1"/>
    <xf numFmtId="9" fontId="7" fillId="0" borderId="0" xfId="6" applyFont="1"/>
    <xf numFmtId="0" fontId="2" fillId="0" borderId="0" xfId="2" applyFill="1"/>
    <xf numFmtId="0" fontId="2" fillId="0" borderId="0" xfId="2" applyAlignment="1">
      <alignment horizontal="left"/>
    </xf>
    <xf numFmtId="9" fontId="7" fillId="0" borderId="1" xfId="4" applyFont="1" applyBorder="1" applyAlignment="1">
      <alignment horizontal="center"/>
    </xf>
    <xf numFmtId="9" fontId="6" fillId="0" borderId="1" xfId="4" applyFont="1" applyBorder="1" applyAlignment="1">
      <alignment horizontal="center" vertical="center"/>
    </xf>
    <xf numFmtId="0" fontId="2" fillId="0" borderId="0" xfId="2" applyFont="1"/>
    <xf numFmtId="165" fontId="7" fillId="2" borderId="0" xfId="5" applyNumberFormat="1" applyFont="1" applyFill="1"/>
    <xf numFmtId="165" fontId="6" fillId="2" borderId="0" xfId="5" applyNumberFormat="1" applyFont="1" applyFill="1"/>
    <xf numFmtId="165" fontId="6" fillId="0" borderId="0" xfId="5" applyNumberFormat="1" applyFont="1" applyFill="1"/>
    <xf numFmtId="165" fontId="7" fillId="0" borderId="0" xfId="5" applyNumberFormat="1" applyFont="1"/>
    <xf numFmtId="165" fontId="0" fillId="0" borderId="0" xfId="5" applyNumberFormat="1" applyFont="1"/>
    <xf numFmtId="9" fontId="7" fillId="0" borderId="0" xfId="1" applyFont="1"/>
    <xf numFmtId="9" fontId="6" fillId="0" borderId="1" xfId="4" applyFont="1" applyBorder="1"/>
    <xf numFmtId="0" fontId="8" fillId="4" borderId="2" xfId="0" applyFont="1" applyFill="1" applyBorder="1" applyAlignment="1">
      <alignment horizontal="left" vertical="center" wrapText="1" readingOrder="1"/>
    </xf>
    <xf numFmtId="0" fontId="9" fillId="5" borderId="3" xfId="0" applyFont="1" applyFill="1" applyBorder="1" applyAlignment="1">
      <alignment horizontal="left" vertical="center" wrapText="1" readingOrder="1"/>
    </xf>
    <xf numFmtId="6" fontId="9" fillId="6" borderId="3" xfId="0" applyNumberFormat="1" applyFont="1" applyFill="1" applyBorder="1" applyAlignment="1">
      <alignment horizontal="left" vertical="center" wrapText="1" readingOrder="1"/>
    </xf>
    <xf numFmtId="0" fontId="9" fillId="7" borderId="4" xfId="0" applyFont="1" applyFill="1" applyBorder="1" applyAlignment="1">
      <alignment horizontal="left" vertical="center" wrapText="1" readingOrder="1"/>
    </xf>
    <xf numFmtId="6" fontId="9" fillId="6" borderId="4" xfId="0" applyNumberFormat="1" applyFont="1" applyFill="1" applyBorder="1" applyAlignment="1">
      <alignment horizontal="left" vertical="center" wrapText="1" readingOrder="1"/>
    </xf>
    <xf numFmtId="0" fontId="10" fillId="5" borderId="4" xfId="0" applyFont="1" applyFill="1" applyBorder="1" applyAlignment="1">
      <alignment horizontal="left" vertical="center" wrapText="1" readingOrder="1"/>
    </xf>
    <xf numFmtId="6" fontId="10" fillId="5" borderId="4" xfId="0" applyNumberFormat="1" applyFont="1" applyFill="1" applyBorder="1" applyAlignment="1">
      <alignment horizontal="left" vertical="center" wrapText="1" readingOrder="1"/>
    </xf>
    <xf numFmtId="9" fontId="9" fillId="6" borderId="4" xfId="0" applyNumberFormat="1" applyFont="1" applyFill="1" applyBorder="1" applyAlignment="1">
      <alignment horizontal="left" vertical="center" wrapText="1" readingOrder="1"/>
    </xf>
    <xf numFmtId="0" fontId="10" fillId="5" borderId="5" xfId="0" applyFont="1" applyFill="1" applyBorder="1" applyAlignment="1">
      <alignment horizontal="left" vertical="center" wrapText="1" readingOrder="1"/>
    </xf>
    <xf numFmtId="6" fontId="10" fillId="5" borderId="5" xfId="0" applyNumberFormat="1" applyFont="1" applyFill="1" applyBorder="1" applyAlignment="1">
      <alignment horizontal="left" vertical="center" wrapText="1" readingOrder="1"/>
    </xf>
    <xf numFmtId="0" fontId="2" fillId="6" borderId="0" xfId="2" applyFill="1"/>
    <xf numFmtId="44" fontId="2" fillId="0" borderId="0" xfId="2" applyNumberFormat="1"/>
    <xf numFmtId="9" fontId="6" fillId="3" borderId="0" xfId="6" applyNumberFormat="1" applyFont="1" applyFill="1"/>
    <xf numFmtId="0" fontId="11" fillId="4" borderId="2" xfId="0" applyFont="1" applyFill="1" applyBorder="1" applyAlignment="1">
      <alignment horizontal="left" vertical="center" wrapText="1" readingOrder="1"/>
    </xf>
    <xf numFmtId="0" fontId="11" fillId="4" borderId="2" xfId="0" applyFont="1" applyFill="1" applyBorder="1" applyAlignment="1">
      <alignment horizontal="center" vertical="center" wrapText="1" readingOrder="1"/>
    </xf>
    <xf numFmtId="0" fontId="12" fillId="5" borderId="3" xfId="0" applyFont="1" applyFill="1" applyBorder="1" applyAlignment="1">
      <alignment horizontal="left" vertical="center" wrapText="1" readingOrder="1"/>
    </xf>
    <xf numFmtId="6" fontId="12" fillId="5" borderId="3" xfId="0" applyNumberFormat="1" applyFont="1" applyFill="1" applyBorder="1" applyAlignment="1">
      <alignment horizontal="center" vertical="center" wrapText="1" readingOrder="1"/>
    </xf>
    <xf numFmtId="9" fontId="12" fillId="5" borderId="3" xfId="0" applyNumberFormat="1" applyFont="1" applyFill="1" applyBorder="1" applyAlignment="1">
      <alignment horizontal="center" vertical="center" wrapText="1" readingOrder="1"/>
    </xf>
    <xf numFmtId="0" fontId="13" fillId="7" borderId="4" xfId="0" quotePrefix="1" applyFont="1" applyFill="1" applyBorder="1" applyAlignment="1">
      <alignment horizontal="left" vertical="center" wrapText="1" indent="2" readingOrder="1"/>
    </xf>
    <xf numFmtId="6" fontId="14" fillId="7" borderId="6" xfId="0" applyNumberFormat="1" applyFont="1" applyFill="1" applyBorder="1" applyAlignment="1">
      <alignment horizontal="center" vertical="center" wrapText="1" readingOrder="1"/>
    </xf>
    <xf numFmtId="9" fontId="14" fillId="7" borderId="6" xfId="0" applyNumberFormat="1" applyFont="1" applyFill="1" applyBorder="1" applyAlignment="1">
      <alignment horizontal="center" vertical="center" wrapText="1" readingOrder="1"/>
    </xf>
    <xf numFmtId="0" fontId="12" fillId="5" borderId="4" xfId="0" applyFont="1" applyFill="1" applyBorder="1" applyAlignment="1">
      <alignment horizontal="left" vertical="center" wrapText="1" readingOrder="1"/>
    </xf>
    <xf numFmtId="6" fontId="12" fillId="5" borderId="4" xfId="0" applyNumberFormat="1" applyFont="1" applyFill="1" applyBorder="1" applyAlignment="1">
      <alignment horizontal="center" vertical="center" wrapText="1" readingOrder="1"/>
    </xf>
    <xf numFmtId="9" fontId="12" fillId="5" borderId="4" xfId="1" applyFont="1" applyFill="1" applyBorder="1" applyAlignment="1">
      <alignment horizontal="center" vertical="center" wrapText="1" readingOrder="1"/>
    </xf>
    <xf numFmtId="0" fontId="12" fillId="7" borderId="4" xfId="0" applyFont="1" applyFill="1" applyBorder="1" applyAlignment="1">
      <alignment horizontal="left" vertical="center" wrapText="1" readingOrder="1"/>
    </xf>
    <xf numFmtId="6" fontId="14" fillId="7" borderId="4" xfId="0" applyNumberFormat="1" applyFont="1" applyFill="1" applyBorder="1" applyAlignment="1">
      <alignment horizontal="center" vertical="center" wrapText="1" readingOrder="1"/>
    </xf>
    <xf numFmtId="0" fontId="12" fillId="5" borderId="4" xfId="0" quotePrefix="1" applyFont="1" applyFill="1" applyBorder="1" applyAlignment="1">
      <alignment horizontal="left" vertical="center" wrapText="1" readingOrder="1"/>
    </xf>
    <xf numFmtId="9" fontId="6" fillId="0" borderId="1" xfId="4" applyFont="1" applyBorder="1" applyAlignment="1">
      <alignment horizontal="center" vertical="center"/>
    </xf>
    <xf numFmtId="9" fontId="6" fillId="0" borderId="1" xfId="4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0" xfId="0" applyFill="1"/>
    <xf numFmtId="0" fontId="16" fillId="0" borderId="0" xfId="0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9" fontId="0" fillId="2" borderId="0" xfId="0" applyNumberFormat="1" applyFill="1"/>
    <xf numFmtId="0" fontId="0" fillId="0" borderId="0" xfId="0" applyFont="1"/>
    <xf numFmtId="2" fontId="0" fillId="2" borderId="0" xfId="0" applyNumberFormat="1" applyFill="1" applyAlignment="1">
      <alignment horizontal="center"/>
    </xf>
    <xf numFmtId="1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1" fontId="0" fillId="2" borderId="0" xfId="0" applyNumberFormat="1" applyFill="1"/>
    <xf numFmtId="0" fontId="16" fillId="0" borderId="0" xfId="0" applyFont="1" applyAlignment="1">
      <alignment horizontal="center"/>
    </xf>
    <xf numFmtId="166" fontId="0" fillId="0" borderId="0" xfId="0" applyNumberFormat="1" applyFill="1" applyAlignment="1">
      <alignment horizontal="center"/>
    </xf>
    <xf numFmtId="9" fontId="0" fillId="2" borderId="0" xfId="1" applyFont="1" applyFill="1" applyAlignment="1">
      <alignment horizontal="center"/>
    </xf>
    <xf numFmtId="0" fontId="17" fillId="0" borderId="0" xfId="0" applyFont="1"/>
    <xf numFmtId="9" fontId="0" fillId="0" borderId="0" xfId="0" applyNumberFormat="1"/>
    <xf numFmtId="0" fontId="18" fillId="0" borderId="0" xfId="0" applyFont="1" applyAlignment="1">
      <alignment horizontal="center" wrapText="1" readingOrder="1"/>
    </xf>
    <xf numFmtId="0" fontId="19" fillId="0" borderId="0" xfId="0" applyFont="1" applyAlignment="1">
      <alignment horizontal="left" wrapText="1" readingOrder="1"/>
    </xf>
    <xf numFmtId="0" fontId="19" fillId="0" borderId="0" xfId="0" applyFont="1" applyAlignment="1">
      <alignment horizontal="center" wrapText="1" readingOrder="1"/>
    </xf>
    <xf numFmtId="0" fontId="20" fillId="0" borderId="7" xfId="0" applyFont="1" applyBorder="1" applyAlignment="1">
      <alignment horizontal="left" wrapText="1" readingOrder="1"/>
    </xf>
    <xf numFmtId="0" fontId="20" fillId="0" borderId="7" xfId="0" applyFont="1" applyBorder="1" applyAlignment="1">
      <alignment horizontal="center" wrapText="1" readingOrder="1"/>
    </xf>
    <xf numFmtId="0" fontId="20" fillId="0" borderId="0" xfId="0" applyFont="1" applyBorder="1" applyAlignment="1">
      <alignment horizontal="center" wrapText="1" readingOrder="1"/>
    </xf>
    <xf numFmtId="0" fontId="21" fillId="0" borderId="0" xfId="0" applyFont="1" applyAlignment="1">
      <alignment wrapText="1"/>
    </xf>
    <xf numFmtId="0" fontId="22" fillId="0" borderId="8" xfId="0" applyFont="1" applyFill="1" applyBorder="1" applyAlignment="1">
      <alignment horizontal="left" vertical="top" wrapText="1" readingOrder="1"/>
    </xf>
    <xf numFmtId="0" fontId="22" fillId="0" borderId="9" xfId="0" applyFont="1" applyFill="1" applyBorder="1" applyAlignment="1">
      <alignment horizontal="left" vertical="top" wrapText="1" readingOrder="1"/>
    </xf>
    <xf numFmtId="0" fontId="22" fillId="0" borderId="10" xfId="0" applyFont="1" applyFill="1" applyBorder="1" applyAlignment="1">
      <alignment horizontal="center" wrapText="1" readingOrder="1"/>
    </xf>
    <xf numFmtId="8" fontId="22" fillId="2" borderId="10" xfId="0" applyNumberFormat="1" applyFont="1" applyFill="1" applyBorder="1" applyAlignment="1">
      <alignment horizontal="right" wrapText="1" readingOrder="1"/>
    </xf>
    <xf numFmtId="8" fontId="22" fillId="0" borderId="10" xfId="0" applyNumberFormat="1" applyFont="1" applyBorder="1" applyAlignment="1">
      <alignment horizontal="right" wrapText="1" readingOrder="1"/>
    </xf>
    <xf numFmtId="8" fontId="22" fillId="0" borderId="11" xfId="0" applyNumberFormat="1" applyFont="1" applyBorder="1" applyAlignment="1">
      <alignment horizontal="right" wrapText="1" readingOrder="1"/>
    </xf>
    <xf numFmtId="9" fontId="22" fillId="0" borderId="11" xfId="0" applyNumberFormat="1" applyFont="1" applyBorder="1" applyAlignment="1">
      <alignment horizontal="right" wrapText="1" readingOrder="1"/>
    </xf>
    <xf numFmtId="0" fontId="23" fillId="0" borderId="12" xfId="0" applyFont="1" applyBorder="1" applyAlignment="1">
      <alignment horizontal="left" wrapText="1" readingOrder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horizontal="right" wrapText="1"/>
    </xf>
    <xf numFmtId="8" fontId="23" fillId="0" borderId="13" xfId="0" applyNumberFormat="1" applyFont="1" applyBorder="1" applyAlignment="1">
      <alignment horizontal="right" wrapText="1" readingOrder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left" wrapText="1" readingOrder="1"/>
    </xf>
    <xf numFmtId="0" fontId="22" fillId="0" borderId="0" xfId="0" applyFont="1" applyAlignment="1">
      <alignment horizontal="left" wrapText="1" readingOrder="1"/>
    </xf>
    <xf numFmtId="0" fontId="22" fillId="0" borderId="0" xfId="0" applyFont="1" applyAlignment="1">
      <alignment horizontal="right" wrapText="1" readingOrder="1"/>
    </xf>
    <xf numFmtId="8" fontId="22" fillId="0" borderId="0" xfId="0" applyNumberFormat="1" applyFont="1" applyAlignment="1">
      <alignment horizontal="right" wrapText="1" readingOrder="1"/>
    </xf>
    <xf numFmtId="0" fontId="22" fillId="0" borderId="1" xfId="0" applyFont="1" applyFill="1" applyBorder="1" applyAlignment="1">
      <alignment horizontal="left" wrapText="1" readingOrder="1"/>
    </xf>
    <xf numFmtId="0" fontId="21" fillId="0" borderId="1" xfId="2" applyFont="1" applyFill="1" applyBorder="1" applyAlignment="1">
      <alignment horizontal="center"/>
    </xf>
    <xf numFmtId="43" fontId="24" fillId="0" borderId="1" xfId="8" applyFont="1" applyFill="1" applyBorder="1" applyAlignment="1">
      <alignment horizontal="center"/>
    </xf>
    <xf numFmtId="167" fontId="21" fillId="2" borderId="1" xfId="9" applyNumberFormat="1" applyFont="1" applyFill="1" applyBorder="1" applyAlignment="1">
      <alignment horizontal="right"/>
    </xf>
    <xf numFmtId="8" fontId="22" fillId="0" borderId="1" xfId="0" applyNumberFormat="1" applyFont="1" applyBorder="1" applyAlignment="1">
      <alignment horizontal="right" wrapText="1" readingOrder="1"/>
    </xf>
    <xf numFmtId="43" fontId="21" fillId="0" borderId="1" xfId="8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wrapText="1" readingOrder="1"/>
    </xf>
    <xf numFmtId="167" fontId="22" fillId="2" borderId="1" xfId="9" applyNumberFormat="1" applyFont="1" applyFill="1" applyBorder="1" applyAlignment="1">
      <alignment horizontal="right" wrapText="1" readingOrder="1"/>
    </xf>
    <xf numFmtId="0" fontId="23" fillId="0" borderId="0" xfId="0" applyFont="1" applyAlignment="1">
      <alignment horizontal="left" wrapText="1" readingOrder="1"/>
    </xf>
    <xf numFmtId="0" fontId="23" fillId="0" borderId="0" xfId="0" applyFont="1" applyAlignment="1">
      <alignment horizontal="right" wrapText="1" readingOrder="1"/>
    </xf>
    <xf numFmtId="8" fontId="23" fillId="0" borderId="14" xfId="0" applyNumberFormat="1" applyFont="1" applyBorder="1" applyAlignment="1">
      <alignment horizontal="right" wrapText="1" readingOrder="1"/>
    </xf>
    <xf numFmtId="8" fontId="23" fillId="0" borderId="0" xfId="0" applyNumberFormat="1" applyFont="1" applyAlignment="1">
      <alignment horizontal="left" wrapText="1" readingOrder="1"/>
    </xf>
    <xf numFmtId="0" fontId="22" fillId="2" borderId="1" xfId="0" applyFont="1" applyFill="1" applyBorder="1" applyAlignment="1">
      <alignment horizontal="left" wrapText="1" readingOrder="1"/>
    </xf>
    <xf numFmtId="1" fontId="22" fillId="0" borderId="1" xfId="0" applyNumberFormat="1" applyFont="1" applyFill="1" applyBorder="1" applyAlignment="1">
      <alignment horizontal="center" wrapText="1" readingOrder="1"/>
    </xf>
    <xf numFmtId="167" fontId="22" fillId="2" borderId="1" xfId="0" applyNumberFormat="1" applyFont="1" applyFill="1" applyBorder="1" applyAlignment="1">
      <alignment horizontal="right" wrapText="1" readingOrder="1"/>
    </xf>
    <xf numFmtId="8" fontId="23" fillId="0" borderId="15" xfId="0" applyNumberFormat="1" applyFont="1" applyBorder="1" applyAlignment="1">
      <alignment horizontal="right" wrapText="1" readingOrder="1"/>
    </xf>
    <xf numFmtId="8" fontId="22" fillId="0" borderId="0" xfId="0" applyNumberFormat="1" applyFont="1" applyAlignment="1">
      <alignment horizontal="left" wrapText="1" readingOrder="1"/>
    </xf>
    <xf numFmtId="0" fontId="24" fillId="2" borderId="1" xfId="0" applyFont="1" applyFill="1" applyBorder="1" applyAlignment="1">
      <alignment horizontal="center" wrapText="1" readingOrder="1"/>
    </xf>
    <xf numFmtId="167" fontId="24" fillId="2" borderId="1" xfId="0" applyNumberFormat="1" applyFont="1" applyFill="1" applyBorder="1" applyAlignment="1">
      <alignment horizontal="right" wrapText="1" readingOrder="1"/>
    </xf>
    <xf numFmtId="8" fontId="22" fillId="0" borderId="1" xfId="0" applyNumberFormat="1" applyFont="1" applyFill="1" applyBorder="1" applyAlignment="1">
      <alignment horizontal="right" wrapText="1" readingOrder="1"/>
    </xf>
    <xf numFmtId="8" fontId="23" fillId="0" borderId="0" xfId="0" applyNumberFormat="1" applyFont="1" applyAlignment="1">
      <alignment horizontal="right" wrapText="1" readingOrder="1"/>
    </xf>
    <xf numFmtId="0" fontId="22" fillId="2" borderId="1" xfId="0" applyFont="1" applyFill="1" applyBorder="1" applyAlignment="1">
      <alignment wrapText="1" readingOrder="1"/>
    </xf>
    <xf numFmtId="0" fontId="22" fillId="2" borderId="1" xfId="0" applyFont="1" applyFill="1" applyBorder="1" applyAlignment="1">
      <alignment horizontal="center" wrapText="1" readingOrder="1"/>
    </xf>
    <xf numFmtId="0" fontId="22" fillId="2" borderId="1" xfId="0" applyFont="1" applyFill="1" applyBorder="1" applyAlignment="1">
      <alignment horizontal="right" wrapText="1" readingOrder="1"/>
    </xf>
    <xf numFmtId="0" fontId="23" fillId="0" borderId="0" xfId="0" applyFont="1" applyFill="1" applyBorder="1" applyAlignment="1">
      <alignment wrapText="1" readingOrder="1"/>
    </xf>
    <xf numFmtId="0" fontId="22" fillId="0" borderId="0" xfId="0" applyFont="1" applyFill="1" applyBorder="1" applyAlignment="1">
      <alignment wrapText="1" readingOrder="1"/>
    </xf>
    <xf numFmtId="8" fontId="23" fillId="0" borderId="0" xfId="0" applyNumberFormat="1" applyFont="1" applyBorder="1" applyAlignment="1">
      <alignment horizontal="right" wrapText="1" readingOrder="1"/>
    </xf>
    <xf numFmtId="8" fontId="23" fillId="0" borderId="16" xfId="0" applyNumberFormat="1" applyFont="1" applyBorder="1" applyAlignment="1">
      <alignment horizontal="right" wrapText="1" readingOrder="1"/>
    </xf>
    <xf numFmtId="9" fontId="23" fillId="0" borderId="0" xfId="1" applyFont="1" applyBorder="1" applyAlignment="1">
      <alignment horizontal="right" wrapText="1" readingOrder="1"/>
    </xf>
    <xf numFmtId="0" fontId="22" fillId="0" borderId="1" xfId="0" applyFont="1" applyFill="1" applyBorder="1" applyAlignment="1">
      <alignment horizontal="left" readingOrder="1"/>
    </xf>
    <xf numFmtId="167" fontId="22" fillId="0" borderId="1" xfId="0" applyNumberFormat="1" applyFont="1" applyFill="1" applyBorder="1" applyAlignment="1">
      <alignment horizontal="right" wrapText="1" readingOrder="1"/>
    </xf>
    <xf numFmtId="0" fontId="22" fillId="0" borderId="0" xfId="0" applyFont="1" applyAlignment="1">
      <alignment wrapText="1" readingOrder="1"/>
    </xf>
    <xf numFmtId="0" fontId="25" fillId="0" borderId="0" xfId="0" applyFont="1" applyAlignment="1">
      <alignment horizontal="left"/>
    </xf>
    <xf numFmtId="8" fontId="21" fillId="0" borderId="0" xfId="0" applyNumberFormat="1" applyFont="1" applyAlignment="1">
      <alignment horizontal="right" wrapText="1"/>
    </xf>
    <xf numFmtId="0" fontId="23" fillId="0" borderId="0" xfId="0" applyFont="1" applyAlignment="1">
      <alignment readingOrder="1"/>
    </xf>
    <xf numFmtId="8" fontId="0" fillId="0" borderId="0" xfId="0" applyNumberFormat="1"/>
    <xf numFmtId="44" fontId="0" fillId="0" borderId="0" xfId="9" applyFont="1"/>
    <xf numFmtId="0" fontId="16" fillId="0" borderId="0" xfId="0" applyFont="1" applyFill="1" applyBorder="1"/>
    <xf numFmtId="0" fontId="22" fillId="2" borderId="1" xfId="0" applyFont="1" applyFill="1" applyBorder="1" applyAlignment="1">
      <alignment horizontal="left" wrapText="1" indent="2" readingOrder="1"/>
    </xf>
    <xf numFmtId="8" fontId="22" fillId="2" borderId="1" xfId="0" applyNumberFormat="1" applyFont="1" applyFill="1" applyBorder="1" applyAlignment="1">
      <alignment horizontal="right" wrapText="1" readingOrder="1"/>
    </xf>
    <xf numFmtId="0" fontId="22" fillId="0" borderId="0" xfId="0" applyFont="1" applyFill="1" applyBorder="1" applyAlignment="1">
      <alignment horizontal="left" wrapText="1" readingOrder="1"/>
    </xf>
    <xf numFmtId="167" fontId="22" fillId="0" borderId="0" xfId="0" applyNumberFormat="1" applyFont="1" applyFill="1" applyBorder="1" applyAlignment="1">
      <alignment horizontal="left" readingOrder="1"/>
    </xf>
    <xf numFmtId="0" fontId="23" fillId="0" borderId="1" xfId="0" applyFont="1" applyFill="1" applyBorder="1" applyAlignment="1">
      <alignment horizontal="left" wrapText="1" indent="2" readingOrder="1"/>
    </xf>
    <xf numFmtId="8" fontId="16" fillId="0" borderId="1" xfId="0" applyNumberFormat="1" applyFont="1" applyBorder="1"/>
    <xf numFmtId="0" fontId="0" fillId="0" borderId="0" xfId="0" applyFill="1" applyBorder="1"/>
    <xf numFmtId="0" fontId="22" fillId="0" borderId="0" xfId="0" applyFont="1" applyFill="1" applyBorder="1" applyAlignment="1">
      <alignment horizontal="left" indent="2" readingOrder="1"/>
    </xf>
    <xf numFmtId="0" fontId="15" fillId="0" borderId="0" xfId="7"/>
  </cellXfs>
  <cellStyles count="10">
    <cellStyle name="Comma" xfId="8" builtinId="3"/>
    <cellStyle name="Currency" xfId="9" builtinId="4"/>
    <cellStyle name="Currency 2" xfId="5" xr:uid="{00000000-0005-0000-0000-000000000000}"/>
    <cellStyle name="Hyperlink" xfId="7" builtinId="8"/>
    <cellStyle name="Hyperlink 2" xfId="3" xr:uid="{00000000-0005-0000-0000-000001000000}"/>
    <cellStyle name="Normal" xfId="0" builtinId="0"/>
    <cellStyle name="Normal 2" xfId="2" xr:uid="{00000000-0005-0000-0000-000003000000}"/>
    <cellStyle name="Percent" xfId="1" builtinId="5"/>
    <cellStyle name="Percent 2" xfId="4" xr:uid="{00000000-0005-0000-0000-000005000000}"/>
    <cellStyle name="Percent 3" xfId="6" xr:uid="{00000000-0005-0000-0000-00000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uby.ward@usu.ed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uby.ward@usu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igitalcommons.usu.edu/cgi/viewcontent.cgi?article=2667&amp;context=extension_curall" TargetMode="External"/><Relationship Id="rId1" Type="http://schemas.openxmlformats.org/officeDocument/2006/relationships/hyperlink" Target="mailto:ruby.ward@usu.ed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73606-993D-4168-9A61-F5049CD2F124}">
  <dimension ref="A1:M73"/>
  <sheetViews>
    <sheetView topLeftCell="A38" zoomScaleNormal="100" workbookViewId="0">
      <selection activeCell="E63" sqref="E63"/>
    </sheetView>
  </sheetViews>
  <sheetFormatPr defaultRowHeight="14.6" x14ac:dyDescent="0.4"/>
  <cols>
    <col min="1" max="1" width="9.3828125" bestFit="1" customWidth="1"/>
    <col min="2" max="2" width="21.84375" customWidth="1"/>
    <col min="3" max="4" width="12.53515625" customWidth="1"/>
    <col min="5" max="5" width="13.15234375" customWidth="1"/>
    <col min="6" max="6" width="17.84375" customWidth="1"/>
    <col min="7" max="7" width="16.3828125" customWidth="1"/>
    <col min="8" max="8" width="16" customWidth="1"/>
  </cols>
  <sheetData>
    <row r="1" spans="1:13" x14ac:dyDescent="0.4">
      <c r="A1" s="62" t="s">
        <v>65</v>
      </c>
      <c r="B1" s="6" t="s">
        <v>66</v>
      </c>
    </row>
    <row r="2" spans="1:13" x14ac:dyDescent="0.4">
      <c r="A2" s="62"/>
      <c r="B2" s="21"/>
    </row>
    <row r="3" spans="1:13" x14ac:dyDescent="0.4">
      <c r="B3" t="s">
        <v>67</v>
      </c>
      <c r="C3" s="63">
        <v>500</v>
      </c>
      <c r="M3" s="64" t="s">
        <v>68</v>
      </c>
    </row>
    <row r="4" spans="1:13" x14ac:dyDescent="0.4">
      <c r="B4" t="s">
        <v>69</v>
      </c>
      <c r="C4" s="63">
        <v>10</v>
      </c>
      <c r="F4" t="s">
        <v>70</v>
      </c>
      <c r="G4" s="65">
        <v>0.33</v>
      </c>
      <c r="H4" s="66"/>
      <c r="M4" t="s">
        <v>71</v>
      </c>
    </row>
    <row r="5" spans="1:13" x14ac:dyDescent="0.4">
      <c r="B5" t="s">
        <v>72</v>
      </c>
      <c r="C5" s="67"/>
      <c r="F5" s="68" t="s">
        <v>73</v>
      </c>
      <c r="G5" s="69">
        <v>0.5</v>
      </c>
      <c r="H5" s="66"/>
      <c r="M5" t="s">
        <v>74</v>
      </c>
    </row>
    <row r="6" spans="1:13" x14ac:dyDescent="0.4">
      <c r="B6" t="s">
        <v>75</v>
      </c>
      <c r="C6" s="70">
        <f>ROUND((C3/C4)/(1-C5),0)</f>
        <v>50</v>
      </c>
      <c r="F6" s="71" t="s">
        <v>76</v>
      </c>
      <c r="G6" s="72">
        <f>C6/C7</f>
        <v>12.5</v>
      </c>
      <c r="H6" s="66"/>
    </row>
    <row r="7" spans="1:13" x14ac:dyDescent="0.4">
      <c r="B7" t="s">
        <v>77</v>
      </c>
      <c r="C7" s="73">
        <v>4</v>
      </c>
      <c r="G7" s="66"/>
      <c r="H7" s="74" t="s">
        <v>78</v>
      </c>
    </row>
    <row r="8" spans="1:13" x14ac:dyDescent="0.4">
      <c r="B8" t="s">
        <v>79</v>
      </c>
      <c r="F8" s="71" t="s">
        <v>80</v>
      </c>
      <c r="G8" s="75">
        <f>G4*G6+G5*C6</f>
        <v>29.125</v>
      </c>
      <c r="H8" s="76">
        <v>0</v>
      </c>
    </row>
    <row r="9" spans="1:13" x14ac:dyDescent="0.4">
      <c r="B9" s="77" t="s">
        <v>81</v>
      </c>
      <c r="F9" s="71" t="s">
        <v>82</v>
      </c>
      <c r="G9" s="65">
        <v>56</v>
      </c>
      <c r="H9" s="76">
        <v>0</v>
      </c>
    </row>
    <row r="10" spans="1:13" x14ac:dyDescent="0.4">
      <c r="B10" t="s">
        <v>83</v>
      </c>
      <c r="C10" t="s">
        <v>84</v>
      </c>
      <c r="D10" s="63">
        <v>2</v>
      </c>
    </row>
    <row r="11" spans="1:13" x14ac:dyDescent="0.4">
      <c r="B11" t="s">
        <v>85</v>
      </c>
      <c r="C11" t="s">
        <v>84</v>
      </c>
      <c r="D11" s="63">
        <v>2</v>
      </c>
      <c r="F11" s="77" t="s">
        <v>86</v>
      </c>
    </row>
    <row r="12" spans="1:13" x14ac:dyDescent="0.4">
      <c r="B12" t="s">
        <v>87</v>
      </c>
      <c r="C12" t="s">
        <v>88</v>
      </c>
      <c r="D12" s="63">
        <v>1.75</v>
      </c>
      <c r="E12" t="s">
        <v>89</v>
      </c>
      <c r="F12" t="s">
        <v>90</v>
      </c>
      <c r="H12" s="67">
        <v>0.1</v>
      </c>
    </row>
    <row r="13" spans="1:13" x14ac:dyDescent="0.4">
      <c r="B13" t="s">
        <v>91</v>
      </c>
      <c r="C13" t="s">
        <v>92</v>
      </c>
      <c r="D13" s="63">
        <v>0.5</v>
      </c>
      <c r="F13" t="s">
        <v>93</v>
      </c>
      <c r="H13" s="67">
        <v>0.85</v>
      </c>
    </row>
    <row r="14" spans="1:13" x14ac:dyDescent="0.4">
      <c r="F14" t="s">
        <v>94</v>
      </c>
      <c r="H14" s="67">
        <v>0</v>
      </c>
    </row>
    <row r="15" spans="1:13" x14ac:dyDescent="0.4">
      <c r="F15" t="s">
        <v>95</v>
      </c>
      <c r="H15" s="67">
        <v>0.05</v>
      </c>
    </row>
    <row r="16" spans="1:13" x14ac:dyDescent="0.4">
      <c r="H16" s="78">
        <f>SUM(H12:H15)</f>
        <v>1</v>
      </c>
    </row>
    <row r="18" spans="1:10" ht="19.3" x14ac:dyDescent="0.5">
      <c r="A18" s="79" t="s">
        <v>96</v>
      </c>
      <c r="B18" s="79"/>
      <c r="C18" s="79"/>
      <c r="D18" s="79"/>
      <c r="E18" s="79"/>
      <c r="F18" s="79"/>
      <c r="G18" s="79"/>
      <c r="H18" s="79"/>
    </row>
    <row r="19" spans="1:10" ht="15.9" x14ac:dyDescent="0.45">
      <c r="A19" s="80" t="s">
        <v>0</v>
      </c>
      <c r="B19" s="80"/>
      <c r="C19" s="81" t="s">
        <v>97</v>
      </c>
      <c r="D19" s="81" t="s">
        <v>98</v>
      </c>
      <c r="E19" s="81" t="s">
        <v>99</v>
      </c>
      <c r="F19" s="81" t="s">
        <v>100</v>
      </c>
      <c r="G19" s="81" t="s">
        <v>101</v>
      </c>
      <c r="H19" s="81" t="s">
        <v>102</v>
      </c>
    </row>
    <row r="20" spans="1:10" ht="15.9" x14ac:dyDescent="0.45">
      <c r="A20" s="82" t="s">
        <v>103</v>
      </c>
      <c r="B20" s="82"/>
      <c r="C20" s="83" t="s">
        <v>104</v>
      </c>
      <c r="D20" s="83" t="s">
        <v>105</v>
      </c>
      <c r="E20" s="83" t="s">
        <v>106</v>
      </c>
      <c r="F20" s="83" t="s">
        <v>107</v>
      </c>
      <c r="G20" s="84"/>
      <c r="H20" s="85"/>
    </row>
    <row r="21" spans="1:10" ht="15.9" x14ac:dyDescent="0.45">
      <c r="A21" s="86" t="s">
        <v>108</v>
      </c>
      <c r="B21" s="87"/>
      <c r="C21" s="88" t="s">
        <v>109</v>
      </c>
      <c r="D21" s="88">
        <f>C3</f>
        <v>500</v>
      </c>
      <c r="E21" s="89">
        <v>5</v>
      </c>
      <c r="F21" s="90">
        <f>+D21*E21</f>
        <v>2500</v>
      </c>
      <c r="G21" s="91">
        <f>F21/$D$21</f>
        <v>5</v>
      </c>
      <c r="H21" s="92">
        <f>+F21/$F$22</f>
        <v>1</v>
      </c>
      <c r="J21" t="s">
        <v>110</v>
      </c>
    </row>
    <row r="22" spans="1:10" ht="16.3" thickBot="1" x14ac:dyDescent="0.5">
      <c r="A22" s="93" t="s">
        <v>111</v>
      </c>
      <c r="B22" s="93"/>
      <c r="C22" s="94"/>
      <c r="D22" s="94"/>
      <c r="E22" s="95"/>
      <c r="F22" s="96">
        <f>+F21</f>
        <v>2500</v>
      </c>
      <c r="G22" s="91">
        <f t="shared" ref="G22:G58" si="0">F22/$D$21</f>
        <v>5</v>
      </c>
      <c r="H22" s="92">
        <f>+F22/$F$22</f>
        <v>1</v>
      </c>
    </row>
    <row r="23" spans="1:10" ht="16.3" thickTop="1" x14ac:dyDescent="0.45">
      <c r="A23" s="80" t="s">
        <v>1</v>
      </c>
      <c r="B23" s="80"/>
      <c r="C23" s="97"/>
      <c r="D23" s="97"/>
      <c r="E23" s="98"/>
      <c r="F23" s="98"/>
      <c r="G23" s="91"/>
      <c r="H23" s="85"/>
    </row>
    <row r="24" spans="1:10" ht="15.9" x14ac:dyDescent="0.45">
      <c r="A24" s="99" t="s">
        <v>13</v>
      </c>
      <c r="B24" s="99"/>
      <c r="C24" s="100"/>
      <c r="D24" s="100"/>
      <c r="E24" s="101"/>
      <c r="F24" s="102"/>
      <c r="G24" s="91"/>
      <c r="H24" s="92"/>
    </row>
    <row r="25" spans="1:10" ht="15.9" x14ac:dyDescent="0.45">
      <c r="A25" s="100"/>
      <c r="B25" s="103" t="s">
        <v>83</v>
      </c>
      <c r="C25" s="104" t="s">
        <v>112</v>
      </c>
      <c r="D25" s="105">
        <f>D10*C6</f>
        <v>100</v>
      </c>
      <c r="E25" s="106">
        <v>3.5</v>
      </c>
      <c r="F25" s="107">
        <f>+D25*E25</f>
        <v>350</v>
      </c>
      <c r="G25" s="91">
        <f t="shared" si="0"/>
        <v>0.7</v>
      </c>
      <c r="H25" s="92">
        <f>+F25/$F$22</f>
        <v>0.14000000000000001</v>
      </c>
    </row>
    <row r="26" spans="1:10" ht="15.9" x14ac:dyDescent="0.45">
      <c r="A26" s="100"/>
      <c r="B26" s="103" t="s">
        <v>85</v>
      </c>
      <c r="C26" s="104" t="s">
        <v>112</v>
      </c>
      <c r="D26" s="105">
        <f>D11*C6</f>
        <v>100</v>
      </c>
      <c r="E26" s="106">
        <v>0.6</v>
      </c>
      <c r="F26" s="107">
        <f t="shared" ref="F26:F29" si="1">+D26*E26</f>
        <v>60</v>
      </c>
      <c r="G26" s="91">
        <f t="shared" si="0"/>
        <v>0.12</v>
      </c>
      <c r="H26" s="92">
        <f t="shared" ref="H26:H31" si="2">+F26/$F$22</f>
        <v>2.4E-2</v>
      </c>
    </row>
    <row r="27" spans="1:10" ht="15.9" x14ac:dyDescent="0.45">
      <c r="A27" s="100"/>
      <c r="B27" s="103" t="s">
        <v>87</v>
      </c>
      <c r="C27" s="104" t="s">
        <v>113</v>
      </c>
      <c r="D27" s="105">
        <f>D12*C6</f>
        <v>87.5</v>
      </c>
      <c r="E27" s="106">
        <v>1.1499999999999999</v>
      </c>
      <c r="F27" s="107">
        <f t="shared" si="1"/>
        <v>100.62499999999999</v>
      </c>
      <c r="G27" s="91">
        <f t="shared" si="0"/>
        <v>0.20124999999999998</v>
      </c>
      <c r="H27" s="92">
        <f t="shared" si="2"/>
        <v>4.0249999999999994E-2</v>
      </c>
    </row>
    <row r="28" spans="1:10" ht="15.9" x14ac:dyDescent="0.45">
      <c r="A28" s="100"/>
      <c r="B28" s="103" t="s">
        <v>114</v>
      </c>
      <c r="C28" s="104" t="s">
        <v>113</v>
      </c>
      <c r="D28" s="105">
        <f>D13*C6</f>
        <v>25</v>
      </c>
      <c r="E28" s="106">
        <v>0.08</v>
      </c>
      <c r="F28" s="107">
        <f t="shared" si="1"/>
        <v>2</v>
      </c>
      <c r="G28" s="91">
        <f t="shared" si="0"/>
        <v>4.0000000000000001E-3</v>
      </c>
      <c r="H28" s="92">
        <f t="shared" si="2"/>
        <v>8.0000000000000004E-4</v>
      </c>
      <c r="I28">
        <v>0.83</v>
      </c>
      <c r="J28" t="s">
        <v>115</v>
      </c>
    </row>
    <row r="29" spans="1:10" ht="15.9" x14ac:dyDescent="0.45">
      <c r="A29" s="100"/>
      <c r="B29" s="103" t="s">
        <v>116</v>
      </c>
      <c r="C29" s="104" t="s">
        <v>117</v>
      </c>
      <c r="D29" s="108">
        <f>C3</f>
        <v>500</v>
      </c>
      <c r="E29" s="106">
        <v>0.65</v>
      </c>
      <c r="F29" s="107">
        <f t="shared" si="1"/>
        <v>325</v>
      </c>
      <c r="G29" s="91">
        <f t="shared" si="0"/>
        <v>0.65</v>
      </c>
      <c r="H29" s="92">
        <f t="shared" si="2"/>
        <v>0.13</v>
      </c>
      <c r="I29">
        <v>0.75</v>
      </c>
      <c r="J29" t="s">
        <v>118</v>
      </c>
    </row>
    <row r="30" spans="1:10" ht="15.9" x14ac:dyDescent="0.45">
      <c r="A30" s="100"/>
      <c r="B30" s="103" t="s">
        <v>119</v>
      </c>
      <c r="C30" s="109"/>
      <c r="D30" s="103"/>
      <c r="E30" s="110">
        <v>25</v>
      </c>
      <c r="F30" s="107">
        <f>E30</f>
        <v>25</v>
      </c>
      <c r="G30" s="91">
        <f t="shared" si="0"/>
        <v>0.05</v>
      </c>
      <c r="H30" s="92">
        <f t="shared" si="2"/>
        <v>0.01</v>
      </c>
      <c r="J30" t="s">
        <v>120</v>
      </c>
    </row>
    <row r="31" spans="1:10" ht="16.3" thickBot="1" x14ac:dyDescent="0.5">
      <c r="A31" s="100"/>
      <c r="B31" s="111" t="s">
        <v>121</v>
      </c>
      <c r="C31" s="111"/>
      <c r="D31" s="111"/>
      <c r="E31" s="112"/>
      <c r="F31" s="113">
        <f>SUM(F24:F30)</f>
        <v>862.625</v>
      </c>
      <c r="G31" s="91">
        <f t="shared" si="0"/>
        <v>1.72525</v>
      </c>
      <c r="H31" s="92">
        <f t="shared" si="2"/>
        <v>0.34505000000000002</v>
      </c>
    </row>
    <row r="32" spans="1:10" ht="16.3" thickTop="1" x14ac:dyDescent="0.45">
      <c r="A32" s="99" t="s">
        <v>2</v>
      </c>
      <c r="B32" s="99"/>
      <c r="C32" s="111"/>
      <c r="D32" s="111"/>
      <c r="E32" s="111"/>
      <c r="F32" s="114"/>
      <c r="G32" s="91"/>
      <c r="H32" s="92"/>
    </row>
    <row r="33" spans="1:10" ht="15.9" x14ac:dyDescent="0.45">
      <c r="A33" s="100"/>
      <c r="B33" s="115" t="s">
        <v>122</v>
      </c>
      <c r="C33" s="115" t="s">
        <v>123</v>
      </c>
      <c r="D33" s="116">
        <f>ROUND(G8*H8,0)</f>
        <v>0</v>
      </c>
      <c r="E33" s="117">
        <v>12</v>
      </c>
      <c r="F33" s="107">
        <f>+D33*E33</f>
        <v>0</v>
      </c>
      <c r="G33" s="91">
        <f t="shared" si="0"/>
        <v>0</v>
      </c>
      <c r="H33" s="92">
        <f t="shared" ref="H33:H35" si="3">+F33/$F$22</f>
        <v>0</v>
      </c>
    </row>
    <row r="34" spans="1:10" ht="15.9" x14ac:dyDescent="0.45">
      <c r="A34" s="100"/>
      <c r="B34" s="115" t="s">
        <v>124</v>
      </c>
      <c r="C34" s="115" t="s">
        <v>123</v>
      </c>
      <c r="D34" s="109">
        <f>G9*H9</f>
        <v>0</v>
      </c>
      <c r="E34" s="117">
        <v>12</v>
      </c>
      <c r="F34" s="107">
        <f>+D34*E34</f>
        <v>0</v>
      </c>
      <c r="G34" s="91">
        <f t="shared" si="0"/>
        <v>0</v>
      </c>
      <c r="H34" s="92">
        <f t="shared" si="3"/>
        <v>0</v>
      </c>
    </row>
    <row r="35" spans="1:10" ht="16.3" thickBot="1" x14ac:dyDescent="0.5">
      <c r="A35" s="100"/>
      <c r="B35" s="111" t="s">
        <v>125</v>
      </c>
      <c r="C35" s="111"/>
      <c r="D35" s="111"/>
      <c r="E35" s="112"/>
      <c r="F35" s="118">
        <f>SUM(F33:F34)</f>
        <v>0</v>
      </c>
      <c r="G35" s="91">
        <f t="shared" si="0"/>
        <v>0</v>
      </c>
      <c r="H35" s="92">
        <f t="shared" si="3"/>
        <v>0</v>
      </c>
    </row>
    <row r="36" spans="1:10" ht="16.3" thickTop="1" x14ac:dyDescent="0.45">
      <c r="A36" s="99" t="s">
        <v>3</v>
      </c>
      <c r="B36" s="99"/>
      <c r="C36" s="99"/>
      <c r="D36" s="99"/>
      <c r="E36" s="99"/>
      <c r="F36" s="119"/>
      <c r="G36" s="91"/>
      <c r="H36" s="92"/>
    </row>
    <row r="37" spans="1:10" ht="15.9" x14ac:dyDescent="0.45">
      <c r="A37" s="100"/>
      <c r="B37" s="115" t="s">
        <v>126</v>
      </c>
      <c r="C37" s="115" t="s">
        <v>127</v>
      </c>
      <c r="D37" s="120">
        <v>250</v>
      </c>
      <c r="E37" s="121">
        <v>0.48</v>
      </c>
      <c r="F37" s="107">
        <f>+D37*E37</f>
        <v>120</v>
      </c>
      <c r="G37" s="91">
        <f t="shared" si="0"/>
        <v>0.24</v>
      </c>
      <c r="H37" s="92">
        <f>+F37/$F$22</f>
        <v>4.8000000000000001E-2</v>
      </c>
      <c r="J37" t="s">
        <v>128</v>
      </c>
    </row>
    <row r="38" spans="1:10" ht="15.9" x14ac:dyDescent="0.45">
      <c r="A38" s="100"/>
      <c r="B38" s="115" t="s">
        <v>129</v>
      </c>
      <c r="C38" s="115" t="s">
        <v>130</v>
      </c>
      <c r="D38" s="120">
        <v>5</v>
      </c>
      <c r="E38" s="121">
        <v>40</v>
      </c>
      <c r="F38" s="107">
        <f t="shared" ref="F38" si="4">+D38*E38</f>
        <v>200</v>
      </c>
      <c r="G38" s="91">
        <f t="shared" si="0"/>
        <v>0.4</v>
      </c>
      <c r="H38" s="92">
        <f>+F38/$F$22</f>
        <v>0.08</v>
      </c>
      <c r="J38" t="s">
        <v>131</v>
      </c>
    </row>
    <row r="39" spans="1:10" ht="15.9" x14ac:dyDescent="0.45">
      <c r="A39" s="100"/>
      <c r="B39" s="115" t="s">
        <v>132</v>
      </c>
      <c r="C39" s="103"/>
      <c r="D39" s="120">
        <v>1</v>
      </c>
      <c r="E39" s="121">
        <v>35</v>
      </c>
      <c r="F39" s="107">
        <f>+D39*E39</f>
        <v>35</v>
      </c>
      <c r="G39" s="91">
        <f t="shared" si="0"/>
        <v>7.0000000000000007E-2</v>
      </c>
      <c r="H39" s="92">
        <f>+F39/$F$22</f>
        <v>1.4E-2</v>
      </c>
      <c r="J39" t="s">
        <v>133</v>
      </c>
    </row>
    <row r="40" spans="1:10" ht="31.75" x14ac:dyDescent="0.45">
      <c r="A40" s="100"/>
      <c r="B40" s="115" t="s">
        <v>134</v>
      </c>
      <c r="C40" s="103"/>
      <c r="D40" s="103"/>
      <c r="E40" s="122">
        <f>(C3*H13*0.1)+(F21*H13*0.026)+(C3*H14*0.3)+(F21*H14*0.029)</f>
        <v>97.75</v>
      </c>
      <c r="F40" s="107">
        <f>E40</f>
        <v>97.75</v>
      </c>
      <c r="G40" s="91">
        <f>F40/$D$21</f>
        <v>0.19550000000000001</v>
      </c>
      <c r="H40" s="92">
        <f>+F40/$F$22</f>
        <v>3.9100000000000003E-2</v>
      </c>
      <c r="J40" t="s">
        <v>135</v>
      </c>
    </row>
    <row r="41" spans="1:10" ht="15.9" x14ac:dyDescent="0.45">
      <c r="A41" s="100"/>
      <c r="B41" s="115" t="s">
        <v>136</v>
      </c>
      <c r="C41" s="103"/>
      <c r="D41" s="103"/>
      <c r="E41" s="117">
        <v>200</v>
      </c>
      <c r="F41" s="107">
        <f>E41</f>
        <v>200</v>
      </c>
      <c r="G41" s="91">
        <f t="shared" si="0"/>
        <v>0.4</v>
      </c>
      <c r="H41" s="92">
        <f t="shared" ref="H41" si="5">+F41/$F$22</f>
        <v>0.08</v>
      </c>
      <c r="J41" t="s">
        <v>137</v>
      </c>
    </row>
    <row r="42" spans="1:10" ht="15.9" x14ac:dyDescent="0.45">
      <c r="A42" s="100"/>
    </row>
    <row r="43" spans="1:10" ht="15.9" x14ac:dyDescent="0.45">
      <c r="A43" s="100"/>
      <c r="B43" s="111" t="s">
        <v>138</v>
      </c>
      <c r="C43" s="111"/>
      <c r="D43" s="111"/>
      <c r="E43" s="112"/>
      <c r="F43" s="123">
        <f>SUM(F37:F41)</f>
        <v>652.75</v>
      </c>
      <c r="G43" s="91">
        <f t="shared" ref="G43" si="6">F43/$D$21</f>
        <v>1.3055000000000001</v>
      </c>
      <c r="H43" s="92">
        <f t="shared" ref="H43" si="7">+F43/$F$22</f>
        <v>0.2611</v>
      </c>
    </row>
    <row r="44" spans="1:10" ht="15.9" x14ac:dyDescent="0.45">
      <c r="A44" s="111" t="s">
        <v>139</v>
      </c>
      <c r="B44" s="111"/>
      <c r="C44" s="111"/>
      <c r="D44" s="111"/>
      <c r="E44" s="112"/>
      <c r="F44" s="123"/>
      <c r="G44" s="91"/>
      <c r="H44" s="92"/>
    </row>
    <row r="45" spans="1:10" ht="15.9" x14ac:dyDescent="0.45">
      <c r="A45" s="100"/>
      <c r="B45" s="124" t="s">
        <v>140</v>
      </c>
      <c r="C45" s="124" t="s">
        <v>123</v>
      </c>
      <c r="D45" s="125">
        <v>0</v>
      </c>
      <c r="E45" s="126">
        <v>20</v>
      </c>
      <c r="F45" s="107">
        <f>+E45*D45</f>
        <v>0</v>
      </c>
      <c r="G45" s="91">
        <f>F45/$D$21</f>
        <v>0</v>
      </c>
      <c r="H45" s="92">
        <f>+F45/$F$22</f>
        <v>0</v>
      </c>
      <c r="J45" t="s">
        <v>141</v>
      </c>
    </row>
    <row r="46" spans="1:10" ht="31.75" x14ac:dyDescent="0.45">
      <c r="A46" s="100"/>
      <c r="B46" s="124" t="s">
        <v>142</v>
      </c>
      <c r="C46" s="124" t="s">
        <v>143</v>
      </c>
      <c r="D46" s="125">
        <v>0</v>
      </c>
      <c r="E46" s="124">
        <v>35</v>
      </c>
      <c r="F46" s="107">
        <f>+E46*D46</f>
        <v>0</v>
      </c>
      <c r="G46" s="91">
        <f>F46/$D$21</f>
        <v>0</v>
      </c>
      <c r="H46" s="92">
        <f>+F46/$F$22</f>
        <v>0</v>
      </c>
      <c r="J46" t="s">
        <v>144</v>
      </c>
    </row>
    <row r="47" spans="1:10" ht="15.9" x14ac:dyDescent="0.45">
      <c r="A47" s="100"/>
      <c r="B47" s="127" t="s">
        <v>145</v>
      </c>
      <c r="C47" s="128"/>
      <c r="D47" s="128"/>
      <c r="E47" s="128"/>
      <c r="F47" s="129">
        <f>SUM(F45:F46)</f>
        <v>0</v>
      </c>
      <c r="G47" s="91">
        <f>F47/$D$21</f>
        <v>0</v>
      </c>
      <c r="H47" s="92">
        <f>+F47/$F$22</f>
        <v>0</v>
      </c>
    </row>
    <row r="48" spans="1:10" ht="15.9" x14ac:dyDescent="0.45">
      <c r="A48" s="100"/>
      <c r="B48" s="111"/>
      <c r="C48" s="111"/>
      <c r="D48" s="111"/>
      <c r="E48" s="112"/>
      <c r="F48" s="123"/>
      <c r="G48" s="91"/>
      <c r="H48" s="92"/>
    </row>
    <row r="49" spans="1:11" ht="16.3" thickBot="1" x14ac:dyDescent="0.5">
      <c r="A49" s="99" t="s">
        <v>146</v>
      </c>
      <c r="B49" s="99"/>
      <c r="C49" s="99"/>
      <c r="D49" s="99"/>
      <c r="E49" s="99"/>
      <c r="F49" s="130">
        <f>+F35+F43+F31+F47</f>
        <v>1515.375</v>
      </c>
      <c r="G49" s="91">
        <f t="shared" si="0"/>
        <v>3.0307499999999998</v>
      </c>
      <c r="H49" s="92">
        <f t="shared" ref="H49" si="8">+F49/$F$22</f>
        <v>0.60614999999999997</v>
      </c>
    </row>
    <row r="50" spans="1:11" ht="16.3" thickTop="1" x14ac:dyDescent="0.45">
      <c r="A50" s="111"/>
      <c r="B50" s="111" t="s">
        <v>147</v>
      </c>
      <c r="C50" s="111"/>
      <c r="D50" s="111"/>
      <c r="E50" s="111"/>
      <c r="F50" s="131">
        <f>1-(F31+F35+F43+F47)/F22</f>
        <v>0.39385000000000003</v>
      </c>
      <c r="G50" s="91"/>
      <c r="H50" s="92"/>
    </row>
    <row r="51" spans="1:11" ht="15.9" x14ac:dyDescent="0.45">
      <c r="A51" s="99" t="s">
        <v>148</v>
      </c>
      <c r="B51" s="99"/>
      <c r="C51" s="99"/>
      <c r="D51" s="111"/>
      <c r="E51" s="111"/>
      <c r="F51" s="123"/>
      <c r="G51" s="91"/>
      <c r="H51" s="92"/>
    </row>
    <row r="52" spans="1:11" ht="15.9" x14ac:dyDescent="0.45">
      <c r="A52" s="111"/>
      <c r="B52" s="115" t="s">
        <v>149</v>
      </c>
      <c r="C52" s="103"/>
      <c r="D52" s="103"/>
      <c r="E52" s="117">
        <v>100</v>
      </c>
      <c r="F52" s="107">
        <f>E52</f>
        <v>100</v>
      </c>
      <c r="G52" s="91">
        <f t="shared" si="0"/>
        <v>0.2</v>
      </c>
      <c r="H52" s="92">
        <f>+F52/$F$22</f>
        <v>0.04</v>
      </c>
      <c r="J52" t="s">
        <v>150</v>
      </c>
    </row>
    <row r="53" spans="1:11" ht="15.9" x14ac:dyDescent="0.45">
      <c r="A53" s="111"/>
      <c r="B53" s="115" t="s">
        <v>151</v>
      </c>
      <c r="C53" s="103"/>
      <c r="D53" s="103"/>
      <c r="E53" s="117">
        <v>15</v>
      </c>
      <c r="F53" s="107">
        <f>E53</f>
        <v>15</v>
      </c>
      <c r="G53" s="91">
        <f t="shared" si="0"/>
        <v>0.03</v>
      </c>
      <c r="H53" s="92">
        <f>+F53/$F$22</f>
        <v>6.0000000000000001E-3</v>
      </c>
    </row>
    <row r="54" spans="1:11" ht="18.75" customHeight="1" x14ac:dyDescent="0.45">
      <c r="A54" s="111"/>
      <c r="B54" s="132" t="s">
        <v>152</v>
      </c>
      <c r="C54" s="103"/>
      <c r="D54" s="103"/>
      <c r="E54" s="133">
        <v>100</v>
      </c>
      <c r="F54" s="107">
        <f>E54</f>
        <v>100</v>
      </c>
      <c r="G54" s="91">
        <f>F54/$D$21</f>
        <v>0.2</v>
      </c>
      <c r="H54" s="92">
        <f>+F54/$F$22</f>
        <v>0.04</v>
      </c>
    </row>
    <row r="55" spans="1:11" ht="15.9" x14ac:dyDescent="0.45">
      <c r="A55" s="134"/>
    </row>
    <row r="56" spans="1:11" ht="16.3" thickBot="1" x14ac:dyDescent="0.5">
      <c r="A56" s="99" t="s">
        <v>153</v>
      </c>
      <c r="B56" s="99"/>
      <c r="C56" s="99"/>
      <c r="D56" s="99"/>
      <c r="E56" s="99"/>
      <c r="F56" s="130">
        <f>SUM(F52:F54)</f>
        <v>215</v>
      </c>
      <c r="G56" s="91">
        <f t="shared" ref="G56" si="9">F56/$D$21</f>
        <v>0.43</v>
      </c>
      <c r="H56" s="92">
        <f t="shared" ref="H56:H58" si="10">+F56/$F$22</f>
        <v>8.5999999999999993E-2</v>
      </c>
    </row>
    <row r="57" spans="1:11" ht="16.3" thickTop="1" x14ac:dyDescent="0.45">
      <c r="A57" s="135" t="s">
        <v>15</v>
      </c>
      <c r="B57" s="135"/>
      <c r="C57" s="135"/>
      <c r="D57" s="135"/>
      <c r="E57" s="98"/>
      <c r="F57" s="136">
        <f>+F49+F56</f>
        <v>1730.375</v>
      </c>
      <c r="G57" s="91">
        <f t="shared" si="0"/>
        <v>3.46075</v>
      </c>
      <c r="H57" s="92">
        <f t="shared" si="10"/>
        <v>0.69215000000000004</v>
      </c>
    </row>
    <row r="58" spans="1:11" ht="16.3" thickBot="1" x14ac:dyDescent="0.5">
      <c r="A58" s="137" t="s">
        <v>154</v>
      </c>
      <c r="B58" s="137"/>
      <c r="C58" s="137"/>
      <c r="D58" s="137"/>
      <c r="E58" s="137"/>
      <c r="F58" s="96">
        <f>+F22-F57</f>
        <v>769.625</v>
      </c>
      <c r="G58" s="91">
        <f t="shared" si="0"/>
        <v>1.53925</v>
      </c>
      <c r="H58" s="92">
        <f t="shared" si="10"/>
        <v>0.30785000000000001</v>
      </c>
      <c r="J58" s="138"/>
      <c r="K58" s="138"/>
    </row>
    <row r="59" spans="1:11" ht="15" thickTop="1" x14ac:dyDescent="0.4">
      <c r="A59" s="3"/>
      <c r="B59" s="3"/>
      <c r="C59" s="3"/>
      <c r="D59" s="3"/>
      <c r="E59" s="3"/>
      <c r="F59" s="3"/>
      <c r="G59" s="3"/>
      <c r="H59" s="3"/>
    </row>
    <row r="60" spans="1:11" x14ac:dyDescent="0.4">
      <c r="A60" t="s">
        <v>155</v>
      </c>
      <c r="F60" s="139">
        <f>F58/(G8+G9)</f>
        <v>9.0411160058737146</v>
      </c>
    </row>
    <row r="64" spans="1:11" x14ac:dyDescent="0.4">
      <c r="B64" s="64" t="s">
        <v>156</v>
      </c>
      <c r="C64" s="64"/>
      <c r="D64" s="140"/>
      <c r="E64" s="140"/>
    </row>
    <row r="65" spans="2:5" ht="15.9" x14ac:dyDescent="0.45">
      <c r="B65" s="141" t="s">
        <v>157</v>
      </c>
      <c r="C65" s="142">
        <v>120</v>
      </c>
      <c r="D65" s="143"/>
      <c r="E65" s="144" t="s">
        <v>158</v>
      </c>
    </row>
    <row r="66" spans="2:5" ht="15.9" x14ac:dyDescent="0.45">
      <c r="B66" s="141" t="s">
        <v>159</v>
      </c>
      <c r="C66" s="142">
        <v>150</v>
      </c>
      <c r="D66" s="143"/>
      <c r="E66" s="144" t="s">
        <v>160</v>
      </c>
    </row>
    <row r="67" spans="2:5" ht="15.9" x14ac:dyDescent="0.45">
      <c r="B67" s="141" t="s">
        <v>161</v>
      </c>
      <c r="C67" s="142">
        <v>30</v>
      </c>
      <c r="D67" s="143"/>
      <c r="E67" s="144" t="s">
        <v>162</v>
      </c>
    </row>
    <row r="68" spans="2:5" ht="15.9" x14ac:dyDescent="0.45">
      <c r="B68" s="141" t="s">
        <v>163</v>
      </c>
      <c r="C68" s="142">
        <v>120</v>
      </c>
      <c r="D68" s="143"/>
      <c r="E68" s="144" t="s">
        <v>164</v>
      </c>
    </row>
    <row r="69" spans="2:5" ht="15.9" x14ac:dyDescent="0.45">
      <c r="B69" s="141" t="s">
        <v>165</v>
      </c>
      <c r="C69" s="142">
        <v>75</v>
      </c>
      <c r="D69" s="143"/>
      <c r="E69" s="144" t="s">
        <v>166</v>
      </c>
    </row>
    <row r="70" spans="2:5" ht="15.9" x14ac:dyDescent="0.45">
      <c r="B70" s="145" t="s">
        <v>167</v>
      </c>
      <c r="C70" s="146">
        <f>SUM(C65:C69)</f>
        <v>495</v>
      </c>
      <c r="D70" s="143"/>
      <c r="E70" s="144"/>
    </row>
    <row r="71" spans="2:5" ht="17.25" customHeight="1" x14ac:dyDescent="0.4">
      <c r="D71" s="147"/>
      <c r="E71" s="147"/>
    </row>
    <row r="72" spans="2:5" x14ac:dyDescent="0.4">
      <c r="D72" s="147"/>
      <c r="E72" s="147"/>
    </row>
    <row r="73" spans="2:5" ht="15.9" x14ac:dyDescent="0.45">
      <c r="B73" s="148" t="s">
        <v>168</v>
      </c>
    </row>
  </sheetData>
  <mergeCells count="14">
    <mergeCell ref="A57:D57"/>
    <mergeCell ref="A58:E58"/>
    <mergeCell ref="A24:B24"/>
    <mergeCell ref="A32:B32"/>
    <mergeCell ref="A36:E36"/>
    <mergeCell ref="A49:E49"/>
    <mergeCell ref="A51:C51"/>
    <mergeCell ref="A56:E56"/>
    <mergeCell ref="A18:H18"/>
    <mergeCell ref="A19:B19"/>
    <mergeCell ref="A20:B20"/>
    <mergeCell ref="A21:B21"/>
    <mergeCell ref="A22:B22"/>
    <mergeCell ref="A23:B23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1:K33"/>
  <sheetViews>
    <sheetView zoomScale="190" zoomScaleNormal="190" workbookViewId="0">
      <selection activeCell="C14" sqref="C14"/>
    </sheetView>
  </sheetViews>
  <sheetFormatPr defaultRowHeight="12.45" x14ac:dyDescent="0.3"/>
  <cols>
    <col min="1" max="1" width="18.3828125" style="3" customWidth="1"/>
    <col min="2" max="2" width="7.3828125" style="3" customWidth="1"/>
    <col min="3" max="3" width="12.3046875" style="3" bestFit="1" customWidth="1"/>
    <col min="4" max="4" width="10.3828125" style="3" customWidth="1"/>
    <col min="5" max="5" width="12.3046875" style="3" bestFit="1" customWidth="1"/>
    <col min="6" max="256" width="8.69140625" style="3"/>
    <col min="257" max="257" width="15.3046875" style="3" customWidth="1"/>
    <col min="258" max="258" width="7.3828125" style="3" customWidth="1"/>
    <col min="259" max="259" width="12.3046875" style="3" bestFit="1" customWidth="1"/>
    <col min="260" max="260" width="10.3828125" style="3" customWidth="1"/>
    <col min="261" max="261" width="12.3046875" style="3" bestFit="1" customWidth="1"/>
    <col min="262" max="512" width="8.69140625" style="3"/>
    <col min="513" max="513" width="15.3046875" style="3" customWidth="1"/>
    <col min="514" max="514" width="7.3828125" style="3" customWidth="1"/>
    <col min="515" max="515" width="12.3046875" style="3" bestFit="1" customWidth="1"/>
    <col min="516" max="516" width="10.3828125" style="3" customWidth="1"/>
    <col min="517" max="517" width="12.3046875" style="3" bestFit="1" customWidth="1"/>
    <col min="518" max="768" width="8.69140625" style="3"/>
    <col min="769" max="769" width="15.3046875" style="3" customWidth="1"/>
    <col min="770" max="770" width="7.3828125" style="3" customWidth="1"/>
    <col min="771" max="771" width="12.3046875" style="3" bestFit="1" customWidth="1"/>
    <col min="772" max="772" width="10.3828125" style="3" customWidth="1"/>
    <col min="773" max="773" width="12.3046875" style="3" bestFit="1" customWidth="1"/>
    <col min="774" max="1024" width="8.69140625" style="3"/>
    <col min="1025" max="1025" width="15.3046875" style="3" customWidth="1"/>
    <col min="1026" max="1026" width="7.3828125" style="3" customWidth="1"/>
    <col min="1027" max="1027" width="12.3046875" style="3" bestFit="1" customWidth="1"/>
    <col min="1028" max="1028" width="10.3828125" style="3" customWidth="1"/>
    <col min="1029" max="1029" width="12.3046875" style="3" bestFit="1" customWidth="1"/>
    <col min="1030" max="1280" width="8.69140625" style="3"/>
    <col min="1281" max="1281" width="15.3046875" style="3" customWidth="1"/>
    <col min="1282" max="1282" width="7.3828125" style="3" customWidth="1"/>
    <col min="1283" max="1283" width="12.3046875" style="3" bestFit="1" customWidth="1"/>
    <col min="1284" max="1284" width="10.3828125" style="3" customWidth="1"/>
    <col min="1285" max="1285" width="12.3046875" style="3" bestFit="1" customWidth="1"/>
    <col min="1286" max="1536" width="8.69140625" style="3"/>
    <col min="1537" max="1537" width="15.3046875" style="3" customWidth="1"/>
    <col min="1538" max="1538" width="7.3828125" style="3" customWidth="1"/>
    <col min="1539" max="1539" width="12.3046875" style="3" bestFit="1" customWidth="1"/>
    <col min="1540" max="1540" width="10.3828125" style="3" customWidth="1"/>
    <col min="1541" max="1541" width="12.3046875" style="3" bestFit="1" customWidth="1"/>
    <col min="1542" max="1792" width="8.69140625" style="3"/>
    <col min="1793" max="1793" width="15.3046875" style="3" customWidth="1"/>
    <col min="1794" max="1794" width="7.3828125" style="3" customWidth="1"/>
    <col min="1795" max="1795" width="12.3046875" style="3" bestFit="1" customWidth="1"/>
    <col min="1796" max="1796" width="10.3828125" style="3" customWidth="1"/>
    <col min="1797" max="1797" width="12.3046875" style="3" bestFit="1" customWidth="1"/>
    <col min="1798" max="2048" width="8.69140625" style="3"/>
    <col min="2049" max="2049" width="15.3046875" style="3" customWidth="1"/>
    <col min="2050" max="2050" width="7.3828125" style="3" customWidth="1"/>
    <col min="2051" max="2051" width="12.3046875" style="3" bestFit="1" customWidth="1"/>
    <col min="2052" max="2052" width="10.3828125" style="3" customWidth="1"/>
    <col min="2053" max="2053" width="12.3046875" style="3" bestFit="1" customWidth="1"/>
    <col min="2054" max="2304" width="8.69140625" style="3"/>
    <col min="2305" max="2305" width="15.3046875" style="3" customWidth="1"/>
    <col min="2306" max="2306" width="7.3828125" style="3" customWidth="1"/>
    <col min="2307" max="2307" width="12.3046875" style="3" bestFit="1" customWidth="1"/>
    <col min="2308" max="2308" width="10.3828125" style="3" customWidth="1"/>
    <col min="2309" max="2309" width="12.3046875" style="3" bestFit="1" customWidth="1"/>
    <col min="2310" max="2560" width="8.69140625" style="3"/>
    <col min="2561" max="2561" width="15.3046875" style="3" customWidth="1"/>
    <col min="2562" max="2562" width="7.3828125" style="3" customWidth="1"/>
    <col min="2563" max="2563" width="12.3046875" style="3" bestFit="1" customWidth="1"/>
    <col min="2564" max="2564" width="10.3828125" style="3" customWidth="1"/>
    <col min="2565" max="2565" width="12.3046875" style="3" bestFit="1" customWidth="1"/>
    <col min="2566" max="2816" width="8.69140625" style="3"/>
    <col min="2817" max="2817" width="15.3046875" style="3" customWidth="1"/>
    <col min="2818" max="2818" width="7.3828125" style="3" customWidth="1"/>
    <col min="2819" max="2819" width="12.3046875" style="3" bestFit="1" customWidth="1"/>
    <col min="2820" max="2820" width="10.3828125" style="3" customWidth="1"/>
    <col min="2821" max="2821" width="12.3046875" style="3" bestFit="1" customWidth="1"/>
    <col min="2822" max="3072" width="8.69140625" style="3"/>
    <col min="3073" max="3073" width="15.3046875" style="3" customWidth="1"/>
    <col min="3074" max="3074" width="7.3828125" style="3" customWidth="1"/>
    <col min="3075" max="3075" width="12.3046875" style="3" bestFit="1" customWidth="1"/>
    <col min="3076" max="3076" width="10.3828125" style="3" customWidth="1"/>
    <col min="3077" max="3077" width="12.3046875" style="3" bestFit="1" customWidth="1"/>
    <col min="3078" max="3328" width="8.69140625" style="3"/>
    <col min="3329" max="3329" width="15.3046875" style="3" customWidth="1"/>
    <col min="3330" max="3330" width="7.3828125" style="3" customWidth="1"/>
    <col min="3331" max="3331" width="12.3046875" style="3" bestFit="1" customWidth="1"/>
    <col min="3332" max="3332" width="10.3828125" style="3" customWidth="1"/>
    <col min="3333" max="3333" width="12.3046875" style="3" bestFit="1" customWidth="1"/>
    <col min="3334" max="3584" width="8.69140625" style="3"/>
    <col min="3585" max="3585" width="15.3046875" style="3" customWidth="1"/>
    <col min="3586" max="3586" width="7.3828125" style="3" customWidth="1"/>
    <col min="3587" max="3587" width="12.3046875" style="3" bestFit="1" customWidth="1"/>
    <col min="3588" max="3588" width="10.3828125" style="3" customWidth="1"/>
    <col min="3589" max="3589" width="12.3046875" style="3" bestFit="1" customWidth="1"/>
    <col min="3590" max="3840" width="8.69140625" style="3"/>
    <col min="3841" max="3841" width="15.3046875" style="3" customWidth="1"/>
    <col min="3842" max="3842" width="7.3828125" style="3" customWidth="1"/>
    <col min="3843" max="3843" width="12.3046875" style="3" bestFit="1" customWidth="1"/>
    <col min="3844" max="3844" width="10.3828125" style="3" customWidth="1"/>
    <col min="3845" max="3845" width="12.3046875" style="3" bestFit="1" customWidth="1"/>
    <col min="3846" max="4096" width="8.69140625" style="3"/>
    <col min="4097" max="4097" width="15.3046875" style="3" customWidth="1"/>
    <col min="4098" max="4098" width="7.3828125" style="3" customWidth="1"/>
    <col min="4099" max="4099" width="12.3046875" style="3" bestFit="1" customWidth="1"/>
    <col min="4100" max="4100" width="10.3828125" style="3" customWidth="1"/>
    <col min="4101" max="4101" width="12.3046875" style="3" bestFit="1" customWidth="1"/>
    <col min="4102" max="4352" width="8.69140625" style="3"/>
    <col min="4353" max="4353" width="15.3046875" style="3" customWidth="1"/>
    <col min="4354" max="4354" width="7.3828125" style="3" customWidth="1"/>
    <col min="4355" max="4355" width="12.3046875" style="3" bestFit="1" customWidth="1"/>
    <col min="4356" max="4356" width="10.3828125" style="3" customWidth="1"/>
    <col min="4357" max="4357" width="12.3046875" style="3" bestFit="1" customWidth="1"/>
    <col min="4358" max="4608" width="8.69140625" style="3"/>
    <col min="4609" max="4609" width="15.3046875" style="3" customWidth="1"/>
    <col min="4610" max="4610" width="7.3828125" style="3" customWidth="1"/>
    <col min="4611" max="4611" width="12.3046875" style="3" bestFit="1" customWidth="1"/>
    <col min="4612" max="4612" width="10.3828125" style="3" customWidth="1"/>
    <col min="4613" max="4613" width="12.3046875" style="3" bestFit="1" customWidth="1"/>
    <col min="4614" max="4864" width="8.69140625" style="3"/>
    <col min="4865" max="4865" width="15.3046875" style="3" customWidth="1"/>
    <col min="4866" max="4866" width="7.3828125" style="3" customWidth="1"/>
    <col min="4867" max="4867" width="12.3046875" style="3" bestFit="1" customWidth="1"/>
    <col min="4868" max="4868" width="10.3828125" style="3" customWidth="1"/>
    <col min="4869" max="4869" width="12.3046875" style="3" bestFit="1" customWidth="1"/>
    <col min="4870" max="5120" width="8.69140625" style="3"/>
    <col min="5121" max="5121" width="15.3046875" style="3" customWidth="1"/>
    <col min="5122" max="5122" width="7.3828125" style="3" customWidth="1"/>
    <col min="5123" max="5123" width="12.3046875" style="3" bestFit="1" customWidth="1"/>
    <col min="5124" max="5124" width="10.3828125" style="3" customWidth="1"/>
    <col min="5125" max="5125" width="12.3046875" style="3" bestFit="1" customWidth="1"/>
    <col min="5126" max="5376" width="8.69140625" style="3"/>
    <col min="5377" max="5377" width="15.3046875" style="3" customWidth="1"/>
    <col min="5378" max="5378" width="7.3828125" style="3" customWidth="1"/>
    <col min="5379" max="5379" width="12.3046875" style="3" bestFit="1" customWidth="1"/>
    <col min="5380" max="5380" width="10.3828125" style="3" customWidth="1"/>
    <col min="5381" max="5381" width="12.3046875" style="3" bestFit="1" customWidth="1"/>
    <col min="5382" max="5632" width="8.69140625" style="3"/>
    <col min="5633" max="5633" width="15.3046875" style="3" customWidth="1"/>
    <col min="5634" max="5634" width="7.3828125" style="3" customWidth="1"/>
    <col min="5635" max="5635" width="12.3046875" style="3" bestFit="1" customWidth="1"/>
    <col min="5636" max="5636" width="10.3828125" style="3" customWidth="1"/>
    <col min="5637" max="5637" width="12.3046875" style="3" bestFit="1" customWidth="1"/>
    <col min="5638" max="5888" width="8.69140625" style="3"/>
    <col min="5889" max="5889" width="15.3046875" style="3" customWidth="1"/>
    <col min="5890" max="5890" width="7.3828125" style="3" customWidth="1"/>
    <col min="5891" max="5891" width="12.3046875" style="3" bestFit="1" customWidth="1"/>
    <col min="5892" max="5892" width="10.3828125" style="3" customWidth="1"/>
    <col min="5893" max="5893" width="12.3046875" style="3" bestFit="1" customWidth="1"/>
    <col min="5894" max="6144" width="8.69140625" style="3"/>
    <col min="6145" max="6145" width="15.3046875" style="3" customWidth="1"/>
    <col min="6146" max="6146" width="7.3828125" style="3" customWidth="1"/>
    <col min="6147" max="6147" width="12.3046875" style="3" bestFit="1" customWidth="1"/>
    <col min="6148" max="6148" width="10.3828125" style="3" customWidth="1"/>
    <col min="6149" max="6149" width="12.3046875" style="3" bestFit="1" customWidth="1"/>
    <col min="6150" max="6400" width="8.69140625" style="3"/>
    <col min="6401" max="6401" width="15.3046875" style="3" customWidth="1"/>
    <col min="6402" max="6402" width="7.3828125" style="3" customWidth="1"/>
    <col min="6403" max="6403" width="12.3046875" style="3" bestFit="1" customWidth="1"/>
    <col min="6404" max="6404" width="10.3828125" style="3" customWidth="1"/>
    <col min="6405" max="6405" width="12.3046875" style="3" bestFit="1" customWidth="1"/>
    <col min="6406" max="6656" width="8.69140625" style="3"/>
    <col min="6657" max="6657" width="15.3046875" style="3" customWidth="1"/>
    <col min="6658" max="6658" width="7.3828125" style="3" customWidth="1"/>
    <col min="6659" max="6659" width="12.3046875" style="3" bestFit="1" customWidth="1"/>
    <col min="6660" max="6660" width="10.3828125" style="3" customWidth="1"/>
    <col min="6661" max="6661" width="12.3046875" style="3" bestFit="1" customWidth="1"/>
    <col min="6662" max="6912" width="8.69140625" style="3"/>
    <col min="6913" max="6913" width="15.3046875" style="3" customWidth="1"/>
    <col min="6914" max="6914" width="7.3828125" style="3" customWidth="1"/>
    <col min="6915" max="6915" width="12.3046875" style="3" bestFit="1" customWidth="1"/>
    <col min="6916" max="6916" width="10.3828125" style="3" customWidth="1"/>
    <col min="6917" max="6917" width="12.3046875" style="3" bestFit="1" customWidth="1"/>
    <col min="6918" max="7168" width="8.69140625" style="3"/>
    <col min="7169" max="7169" width="15.3046875" style="3" customWidth="1"/>
    <col min="7170" max="7170" width="7.3828125" style="3" customWidth="1"/>
    <col min="7171" max="7171" width="12.3046875" style="3" bestFit="1" customWidth="1"/>
    <col min="7172" max="7172" width="10.3828125" style="3" customWidth="1"/>
    <col min="7173" max="7173" width="12.3046875" style="3" bestFit="1" customWidth="1"/>
    <col min="7174" max="7424" width="8.69140625" style="3"/>
    <col min="7425" max="7425" width="15.3046875" style="3" customWidth="1"/>
    <col min="7426" max="7426" width="7.3828125" style="3" customWidth="1"/>
    <col min="7427" max="7427" width="12.3046875" style="3" bestFit="1" customWidth="1"/>
    <col min="7428" max="7428" width="10.3828125" style="3" customWidth="1"/>
    <col min="7429" max="7429" width="12.3046875" style="3" bestFit="1" customWidth="1"/>
    <col min="7430" max="7680" width="8.69140625" style="3"/>
    <col min="7681" max="7681" width="15.3046875" style="3" customWidth="1"/>
    <col min="7682" max="7682" width="7.3828125" style="3" customWidth="1"/>
    <col min="7683" max="7683" width="12.3046875" style="3" bestFit="1" customWidth="1"/>
    <col min="7684" max="7684" width="10.3828125" style="3" customWidth="1"/>
    <col min="7685" max="7685" width="12.3046875" style="3" bestFit="1" customWidth="1"/>
    <col min="7686" max="7936" width="8.69140625" style="3"/>
    <col min="7937" max="7937" width="15.3046875" style="3" customWidth="1"/>
    <col min="7938" max="7938" width="7.3828125" style="3" customWidth="1"/>
    <col min="7939" max="7939" width="12.3046875" style="3" bestFit="1" customWidth="1"/>
    <col min="7940" max="7940" width="10.3828125" style="3" customWidth="1"/>
    <col min="7941" max="7941" width="12.3046875" style="3" bestFit="1" customWidth="1"/>
    <col min="7942" max="8192" width="8.69140625" style="3"/>
    <col min="8193" max="8193" width="15.3046875" style="3" customWidth="1"/>
    <col min="8194" max="8194" width="7.3828125" style="3" customWidth="1"/>
    <col min="8195" max="8195" width="12.3046875" style="3" bestFit="1" customWidth="1"/>
    <col min="8196" max="8196" width="10.3828125" style="3" customWidth="1"/>
    <col min="8197" max="8197" width="12.3046875" style="3" bestFit="1" customWidth="1"/>
    <col min="8198" max="8448" width="8.69140625" style="3"/>
    <col min="8449" max="8449" width="15.3046875" style="3" customWidth="1"/>
    <col min="8450" max="8450" width="7.3828125" style="3" customWidth="1"/>
    <col min="8451" max="8451" width="12.3046875" style="3" bestFit="1" customWidth="1"/>
    <col min="8452" max="8452" width="10.3828125" style="3" customWidth="1"/>
    <col min="8453" max="8453" width="12.3046875" style="3" bestFit="1" customWidth="1"/>
    <col min="8454" max="8704" width="8.69140625" style="3"/>
    <col min="8705" max="8705" width="15.3046875" style="3" customWidth="1"/>
    <col min="8706" max="8706" width="7.3828125" style="3" customWidth="1"/>
    <col min="8707" max="8707" width="12.3046875" style="3" bestFit="1" customWidth="1"/>
    <col min="8708" max="8708" width="10.3828125" style="3" customWidth="1"/>
    <col min="8709" max="8709" width="12.3046875" style="3" bestFit="1" customWidth="1"/>
    <col min="8710" max="8960" width="8.69140625" style="3"/>
    <col min="8961" max="8961" width="15.3046875" style="3" customWidth="1"/>
    <col min="8962" max="8962" width="7.3828125" style="3" customWidth="1"/>
    <col min="8963" max="8963" width="12.3046875" style="3" bestFit="1" customWidth="1"/>
    <col min="8964" max="8964" width="10.3828125" style="3" customWidth="1"/>
    <col min="8965" max="8965" width="12.3046875" style="3" bestFit="1" customWidth="1"/>
    <col min="8966" max="9216" width="8.69140625" style="3"/>
    <col min="9217" max="9217" width="15.3046875" style="3" customWidth="1"/>
    <col min="9218" max="9218" width="7.3828125" style="3" customWidth="1"/>
    <col min="9219" max="9219" width="12.3046875" style="3" bestFit="1" customWidth="1"/>
    <col min="9220" max="9220" width="10.3828125" style="3" customWidth="1"/>
    <col min="9221" max="9221" width="12.3046875" style="3" bestFit="1" customWidth="1"/>
    <col min="9222" max="9472" width="8.69140625" style="3"/>
    <col min="9473" max="9473" width="15.3046875" style="3" customWidth="1"/>
    <col min="9474" max="9474" width="7.3828125" style="3" customWidth="1"/>
    <col min="9475" max="9475" width="12.3046875" style="3" bestFit="1" customWidth="1"/>
    <col min="9476" max="9476" width="10.3828125" style="3" customWidth="1"/>
    <col min="9477" max="9477" width="12.3046875" style="3" bestFit="1" customWidth="1"/>
    <col min="9478" max="9728" width="8.69140625" style="3"/>
    <col min="9729" max="9729" width="15.3046875" style="3" customWidth="1"/>
    <col min="9730" max="9730" width="7.3828125" style="3" customWidth="1"/>
    <col min="9731" max="9731" width="12.3046875" style="3" bestFit="1" customWidth="1"/>
    <col min="9732" max="9732" width="10.3828125" style="3" customWidth="1"/>
    <col min="9733" max="9733" width="12.3046875" style="3" bestFit="1" customWidth="1"/>
    <col min="9734" max="9984" width="8.69140625" style="3"/>
    <col min="9985" max="9985" width="15.3046875" style="3" customWidth="1"/>
    <col min="9986" max="9986" width="7.3828125" style="3" customWidth="1"/>
    <col min="9987" max="9987" width="12.3046875" style="3" bestFit="1" customWidth="1"/>
    <col min="9988" max="9988" width="10.3828125" style="3" customWidth="1"/>
    <col min="9989" max="9989" width="12.3046875" style="3" bestFit="1" customWidth="1"/>
    <col min="9990" max="10240" width="8.69140625" style="3"/>
    <col min="10241" max="10241" width="15.3046875" style="3" customWidth="1"/>
    <col min="10242" max="10242" width="7.3828125" style="3" customWidth="1"/>
    <col min="10243" max="10243" width="12.3046875" style="3" bestFit="1" customWidth="1"/>
    <col min="10244" max="10244" width="10.3828125" style="3" customWidth="1"/>
    <col min="10245" max="10245" width="12.3046875" style="3" bestFit="1" customWidth="1"/>
    <col min="10246" max="10496" width="8.69140625" style="3"/>
    <col min="10497" max="10497" width="15.3046875" style="3" customWidth="1"/>
    <col min="10498" max="10498" width="7.3828125" style="3" customWidth="1"/>
    <col min="10499" max="10499" width="12.3046875" style="3" bestFit="1" customWidth="1"/>
    <col min="10500" max="10500" width="10.3828125" style="3" customWidth="1"/>
    <col min="10501" max="10501" width="12.3046875" style="3" bestFit="1" customWidth="1"/>
    <col min="10502" max="10752" width="8.69140625" style="3"/>
    <col min="10753" max="10753" width="15.3046875" style="3" customWidth="1"/>
    <col min="10754" max="10754" width="7.3828125" style="3" customWidth="1"/>
    <col min="10755" max="10755" width="12.3046875" style="3" bestFit="1" customWidth="1"/>
    <col min="10756" max="10756" width="10.3828125" style="3" customWidth="1"/>
    <col min="10757" max="10757" width="12.3046875" style="3" bestFit="1" customWidth="1"/>
    <col min="10758" max="11008" width="8.69140625" style="3"/>
    <col min="11009" max="11009" width="15.3046875" style="3" customWidth="1"/>
    <col min="11010" max="11010" width="7.3828125" style="3" customWidth="1"/>
    <col min="11011" max="11011" width="12.3046875" style="3" bestFit="1" customWidth="1"/>
    <col min="11012" max="11012" width="10.3828125" style="3" customWidth="1"/>
    <col min="11013" max="11013" width="12.3046875" style="3" bestFit="1" customWidth="1"/>
    <col min="11014" max="11264" width="8.69140625" style="3"/>
    <col min="11265" max="11265" width="15.3046875" style="3" customWidth="1"/>
    <col min="11266" max="11266" width="7.3828125" style="3" customWidth="1"/>
    <col min="11267" max="11267" width="12.3046875" style="3" bestFit="1" customWidth="1"/>
    <col min="11268" max="11268" width="10.3828125" style="3" customWidth="1"/>
    <col min="11269" max="11269" width="12.3046875" style="3" bestFit="1" customWidth="1"/>
    <col min="11270" max="11520" width="8.69140625" style="3"/>
    <col min="11521" max="11521" width="15.3046875" style="3" customWidth="1"/>
    <col min="11522" max="11522" width="7.3828125" style="3" customWidth="1"/>
    <col min="11523" max="11523" width="12.3046875" style="3" bestFit="1" customWidth="1"/>
    <col min="11524" max="11524" width="10.3828125" style="3" customWidth="1"/>
    <col min="11525" max="11525" width="12.3046875" style="3" bestFit="1" customWidth="1"/>
    <col min="11526" max="11776" width="8.69140625" style="3"/>
    <col min="11777" max="11777" width="15.3046875" style="3" customWidth="1"/>
    <col min="11778" max="11778" width="7.3828125" style="3" customWidth="1"/>
    <col min="11779" max="11779" width="12.3046875" style="3" bestFit="1" customWidth="1"/>
    <col min="11780" max="11780" width="10.3828125" style="3" customWidth="1"/>
    <col min="11781" max="11781" width="12.3046875" style="3" bestFit="1" customWidth="1"/>
    <col min="11782" max="12032" width="8.69140625" style="3"/>
    <col min="12033" max="12033" width="15.3046875" style="3" customWidth="1"/>
    <col min="12034" max="12034" width="7.3828125" style="3" customWidth="1"/>
    <col min="12035" max="12035" width="12.3046875" style="3" bestFit="1" customWidth="1"/>
    <col min="12036" max="12036" width="10.3828125" style="3" customWidth="1"/>
    <col min="12037" max="12037" width="12.3046875" style="3" bestFit="1" customWidth="1"/>
    <col min="12038" max="12288" width="8.69140625" style="3"/>
    <col min="12289" max="12289" width="15.3046875" style="3" customWidth="1"/>
    <col min="12290" max="12290" width="7.3828125" style="3" customWidth="1"/>
    <col min="12291" max="12291" width="12.3046875" style="3" bestFit="1" customWidth="1"/>
    <col min="12292" max="12292" width="10.3828125" style="3" customWidth="1"/>
    <col min="12293" max="12293" width="12.3046875" style="3" bestFit="1" customWidth="1"/>
    <col min="12294" max="12544" width="8.69140625" style="3"/>
    <col min="12545" max="12545" width="15.3046875" style="3" customWidth="1"/>
    <col min="12546" max="12546" width="7.3828125" style="3" customWidth="1"/>
    <col min="12547" max="12547" width="12.3046875" style="3" bestFit="1" customWidth="1"/>
    <col min="12548" max="12548" width="10.3828125" style="3" customWidth="1"/>
    <col min="12549" max="12549" width="12.3046875" style="3" bestFit="1" customWidth="1"/>
    <col min="12550" max="12800" width="8.69140625" style="3"/>
    <col min="12801" max="12801" width="15.3046875" style="3" customWidth="1"/>
    <col min="12802" max="12802" width="7.3828125" style="3" customWidth="1"/>
    <col min="12803" max="12803" width="12.3046875" style="3" bestFit="1" customWidth="1"/>
    <col min="12804" max="12804" width="10.3828125" style="3" customWidth="1"/>
    <col min="12805" max="12805" width="12.3046875" style="3" bestFit="1" customWidth="1"/>
    <col min="12806" max="13056" width="8.69140625" style="3"/>
    <col min="13057" max="13057" width="15.3046875" style="3" customWidth="1"/>
    <col min="13058" max="13058" width="7.3828125" style="3" customWidth="1"/>
    <col min="13059" max="13059" width="12.3046875" style="3" bestFit="1" customWidth="1"/>
    <col min="13060" max="13060" width="10.3828125" style="3" customWidth="1"/>
    <col min="13061" max="13061" width="12.3046875" style="3" bestFit="1" customWidth="1"/>
    <col min="13062" max="13312" width="8.69140625" style="3"/>
    <col min="13313" max="13313" width="15.3046875" style="3" customWidth="1"/>
    <col min="13314" max="13314" width="7.3828125" style="3" customWidth="1"/>
    <col min="13315" max="13315" width="12.3046875" style="3" bestFit="1" customWidth="1"/>
    <col min="13316" max="13316" width="10.3828125" style="3" customWidth="1"/>
    <col min="13317" max="13317" width="12.3046875" style="3" bestFit="1" customWidth="1"/>
    <col min="13318" max="13568" width="8.69140625" style="3"/>
    <col min="13569" max="13569" width="15.3046875" style="3" customWidth="1"/>
    <col min="13570" max="13570" width="7.3828125" style="3" customWidth="1"/>
    <col min="13571" max="13571" width="12.3046875" style="3" bestFit="1" customWidth="1"/>
    <col min="13572" max="13572" width="10.3828125" style="3" customWidth="1"/>
    <col min="13573" max="13573" width="12.3046875" style="3" bestFit="1" customWidth="1"/>
    <col min="13574" max="13824" width="8.69140625" style="3"/>
    <col min="13825" max="13825" width="15.3046875" style="3" customWidth="1"/>
    <col min="13826" max="13826" width="7.3828125" style="3" customWidth="1"/>
    <col min="13827" max="13827" width="12.3046875" style="3" bestFit="1" customWidth="1"/>
    <col min="13828" max="13828" width="10.3828125" style="3" customWidth="1"/>
    <col min="13829" max="13829" width="12.3046875" style="3" bestFit="1" customWidth="1"/>
    <col min="13830" max="14080" width="8.69140625" style="3"/>
    <col min="14081" max="14081" width="15.3046875" style="3" customWidth="1"/>
    <col min="14082" max="14082" width="7.3828125" style="3" customWidth="1"/>
    <col min="14083" max="14083" width="12.3046875" style="3" bestFit="1" customWidth="1"/>
    <col min="14084" max="14084" width="10.3828125" style="3" customWidth="1"/>
    <col min="14085" max="14085" width="12.3046875" style="3" bestFit="1" customWidth="1"/>
    <col min="14086" max="14336" width="8.69140625" style="3"/>
    <col min="14337" max="14337" width="15.3046875" style="3" customWidth="1"/>
    <col min="14338" max="14338" width="7.3828125" style="3" customWidth="1"/>
    <col min="14339" max="14339" width="12.3046875" style="3" bestFit="1" customWidth="1"/>
    <col min="14340" max="14340" width="10.3828125" style="3" customWidth="1"/>
    <col min="14341" max="14341" width="12.3046875" style="3" bestFit="1" customWidth="1"/>
    <col min="14342" max="14592" width="8.69140625" style="3"/>
    <col min="14593" max="14593" width="15.3046875" style="3" customWidth="1"/>
    <col min="14594" max="14594" width="7.3828125" style="3" customWidth="1"/>
    <col min="14595" max="14595" width="12.3046875" style="3" bestFit="1" customWidth="1"/>
    <col min="14596" max="14596" width="10.3828125" style="3" customWidth="1"/>
    <col min="14597" max="14597" width="12.3046875" style="3" bestFit="1" customWidth="1"/>
    <col min="14598" max="14848" width="8.69140625" style="3"/>
    <col min="14849" max="14849" width="15.3046875" style="3" customWidth="1"/>
    <col min="14850" max="14850" width="7.3828125" style="3" customWidth="1"/>
    <col min="14851" max="14851" width="12.3046875" style="3" bestFit="1" customWidth="1"/>
    <col min="14852" max="14852" width="10.3828125" style="3" customWidth="1"/>
    <col min="14853" max="14853" width="12.3046875" style="3" bestFit="1" customWidth="1"/>
    <col min="14854" max="15104" width="8.69140625" style="3"/>
    <col min="15105" max="15105" width="15.3046875" style="3" customWidth="1"/>
    <col min="15106" max="15106" width="7.3828125" style="3" customWidth="1"/>
    <col min="15107" max="15107" width="12.3046875" style="3" bestFit="1" customWidth="1"/>
    <col min="15108" max="15108" width="10.3828125" style="3" customWidth="1"/>
    <col min="15109" max="15109" width="12.3046875" style="3" bestFit="1" customWidth="1"/>
    <col min="15110" max="15360" width="8.69140625" style="3"/>
    <col min="15361" max="15361" width="15.3046875" style="3" customWidth="1"/>
    <col min="15362" max="15362" width="7.3828125" style="3" customWidth="1"/>
    <col min="15363" max="15363" width="12.3046875" style="3" bestFit="1" customWidth="1"/>
    <col min="15364" max="15364" width="10.3828125" style="3" customWidth="1"/>
    <col min="15365" max="15365" width="12.3046875" style="3" bestFit="1" customWidth="1"/>
    <col min="15366" max="15616" width="8.69140625" style="3"/>
    <col min="15617" max="15617" width="15.3046875" style="3" customWidth="1"/>
    <col min="15618" max="15618" width="7.3828125" style="3" customWidth="1"/>
    <col min="15619" max="15619" width="12.3046875" style="3" bestFit="1" customWidth="1"/>
    <col min="15620" max="15620" width="10.3828125" style="3" customWidth="1"/>
    <col min="15621" max="15621" width="12.3046875" style="3" bestFit="1" customWidth="1"/>
    <col min="15622" max="15872" width="8.69140625" style="3"/>
    <col min="15873" max="15873" width="15.3046875" style="3" customWidth="1"/>
    <col min="15874" max="15874" width="7.3828125" style="3" customWidth="1"/>
    <col min="15875" max="15875" width="12.3046875" style="3" bestFit="1" customWidth="1"/>
    <col min="15876" max="15876" width="10.3828125" style="3" customWidth="1"/>
    <col min="15877" max="15877" width="12.3046875" style="3" bestFit="1" customWidth="1"/>
    <col min="15878" max="16128" width="8.69140625" style="3"/>
    <col min="16129" max="16129" width="15.3046875" style="3" customWidth="1"/>
    <col min="16130" max="16130" width="7.3828125" style="3" customWidth="1"/>
    <col min="16131" max="16131" width="12.3046875" style="3" bestFit="1" customWidth="1"/>
    <col min="16132" max="16132" width="10.3828125" style="3" customWidth="1"/>
    <col min="16133" max="16133" width="12.3046875" style="3" bestFit="1" customWidth="1"/>
    <col min="16134" max="16384" width="8.69140625" style="3"/>
  </cols>
  <sheetData>
    <row r="1" spans="1:11" ht="17.600000000000001" x14ac:dyDescent="0.4">
      <c r="A1" s="1" t="s">
        <v>5</v>
      </c>
      <c r="B1" s="2"/>
    </row>
    <row r="2" spans="1:11" hidden="1" x14ac:dyDescent="0.3">
      <c r="A2" s="3" t="s">
        <v>6</v>
      </c>
    </row>
    <row r="3" spans="1:11" hidden="1" x14ac:dyDescent="0.3">
      <c r="A3" s="3" t="s">
        <v>7</v>
      </c>
    </row>
    <row r="4" spans="1:11" hidden="1" x14ac:dyDescent="0.3">
      <c r="A4" s="4" t="s">
        <v>8</v>
      </c>
      <c r="B4" s="4"/>
    </row>
    <row r="5" spans="1:11" hidden="1" x14ac:dyDescent="0.3">
      <c r="A5" s="5">
        <v>38677</v>
      </c>
      <c r="B5" s="5"/>
    </row>
    <row r="6" spans="1:11" x14ac:dyDescent="0.3">
      <c r="A6" s="6" t="s">
        <v>9</v>
      </c>
      <c r="B6" s="7"/>
      <c r="C6" s="6"/>
      <c r="D6" s="6"/>
    </row>
    <row r="7" spans="1:11" x14ac:dyDescent="0.3">
      <c r="A7" s="8" t="s">
        <v>10</v>
      </c>
      <c r="B7" s="9"/>
      <c r="C7" s="8"/>
      <c r="D7" s="8"/>
      <c r="E7" s="8"/>
    </row>
    <row r="8" spans="1:11" x14ac:dyDescent="0.3">
      <c r="A8" s="4"/>
      <c r="B8" s="4"/>
    </row>
    <row r="9" spans="1:11" x14ac:dyDescent="0.3">
      <c r="D9" s="10" t="s">
        <v>11</v>
      </c>
      <c r="E9" s="10" t="s">
        <v>12</v>
      </c>
    </row>
    <row r="10" spans="1:11" ht="14.6" x14ac:dyDescent="0.4">
      <c r="A10" s="10" t="s">
        <v>0</v>
      </c>
      <c r="B10" s="32">
        <f>C10/$C$10</f>
        <v>1</v>
      </c>
      <c r="C10" s="26">
        <v>2500</v>
      </c>
      <c r="D10" s="45"/>
      <c r="E10" s="13">
        <f>+C10*(1+D10)</f>
        <v>2500</v>
      </c>
      <c r="F10" s="24">
        <f>E10/$E$10</f>
        <v>1</v>
      </c>
      <c r="K10" s="14"/>
    </row>
    <row r="11" spans="1:11" ht="14.6" x14ac:dyDescent="0.4">
      <c r="B11" s="15"/>
      <c r="C11" s="16"/>
      <c r="E11" s="16"/>
      <c r="F11" s="15"/>
      <c r="K11" s="14"/>
    </row>
    <row r="12" spans="1:11" ht="14.6" x14ac:dyDescent="0.4">
      <c r="A12" s="10" t="s">
        <v>1</v>
      </c>
      <c r="B12" s="15"/>
      <c r="C12" s="16"/>
      <c r="E12" s="16"/>
      <c r="F12" s="15"/>
      <c r="K12" s="14"/>
    </row>
    <row r="13" spans="1:11" ht="14.6" x14ac:dyDescent="0.4">
      <c r="A13" s="25" t="s">
        <v>63</v>
      </c>
      <c r="B13" s="61">
        <f>SUM(C13:C16)/C10</f>
        <v>0.60629999999999995</v>
      </c>
      <c r="C13" s="27">
        <v>513</v>
      </c>
      <c r="D13" s="12"/>
      <c r="E13" s="16">
        <f>+C13*(1+D13)</f>
        <v>513</v>
      </c>
      <c r="F13" s="61">
        <f>SUM(E13:E16)/E10</f>
        <v>0.60629999999999995</v>
      </c>
      <c r="K13" s="14"/>
    </row>
    <row r="14" spans="1:11" ht="14.6" x14ac:dyDescent="0.4">
      <c r="A14" s="25" t="s">
        <v>64</v>
      </c>
      <c r="B14" s="61"/>
      <c r="C14" s="27">
        <v>350</v>
      </c>
      <c r="D14" s="12"/>
      <c r="E14" s="16">
        <f>+C14*(1+D14)</f>
        <v>350</v>
      </c>
      <c r="F14" s="61"/>
      <c r="K14" s="14"/>
    </row>
    <row r="15" spans="1:11" ht="14.6" x14ac:dyDescent="0.4">
      <c r="A15" s="15" t="s">
        <v>2</v>
      </c>
      <c r="B15" s="61"/>
      <c r="C15" s="27">
        <v>0</v>
      </c>
      <c r="D15" s="12"/>
      <c r="E15" s="16">
        <f>+C15*(1+D15)</f>
        <v>0</v>
      </c>
      <c r="F15" s="61"/>
    </row>
    <row r="16" spans="1:11" ht="14.6" x14ac:dyDescent="0.4">
      <c r="A16" s="15" t="s">
        <v>3</v>
      </c>
      <c r="B16" s="61"/>
      <c r="C16" s="27">
        <v>652.75</v>
      </c>
      <c r="D16" s="12"/>
      <c r="E16" s="16">
        <f>+C16*(1+D16)</f>
        <v>652.75</v>
      </c>
      <c r="F16" s="61"/>
    </row>
    <row r="17" spans="1:7" ht="14.6" x14ac:dyDescent="0.4">
      <c r="A17" s="10" t="s">
        <v>4</v>
      </c>
      <c r="B17" s="23">
        <f>B10-SUM(B13:B16)</f>
        <v>0.39370000000000005</v>
      </c>
      <c r="C17" s="28"/>
      <c r="D17" s="18"/>
      <c r="E17" s="16"/>
      <c r="F17" s="23">
        <f>F10-SUM(F13:F16)</f>
        <v>0.39370000000000005</v>
      </c>
    </row>
    <row r="18" spans="1:7" ht="14.6" x14ac:dyDescent="0.4">
      <c r="A18" s="3" t="s">
        <v>14</v>
      </c>
      <c r="B18" s="11"/>
      <c r="C18" s="27">
        <v>215</v>
      </c>
      <c r="D18" s="12"/>
      <c r="E18" s="16">
        <f>+C18*(1+D18)</f>
        <v>215</v>
      </c>
      <c r="F18" s="11"/>
      <c r="G18" s="44"/>
    </row>
    <row r="19" spans="1:7" x14ac:dyDescent="0.3">
      <c r="A19" s="10" t="s">
        <v>15</v>
      </c>
      <c r="B19" s="17"/>
      <c r="C19" s="29">
        <f>SUM(C13:C18)</f>
        <v>1730.75</v>
      </c>
      <c r="D19" s="15"/>
      <c r="E19" s="13">
        <f>SUM(E13:E18)</f>
        <v>1730.75</v>
      </c>
      <c r="F19" s="11"/>
    </row>
    <row r="20" spans="1:7" ht="14.6" x14ac:dyDescent="0.4">
      <c r="C20" s="30"/>
      <c r="E20" s="16"/>
    </row>
    <row r="21" spans="1:7" x14ac:dyDescent="0.3">
      <c r="A21" s="10" t="s">
        <v>16</v>
      </c>
      <c r="B21" s="31"/>
      <c r="C21" s="29">
        <f>+C10-C19</f>
        <v>769.25</v>
      </c>
      <c r="E21" s="13">
        <f>+E10-E19</f>
        <v>769.25</v>
      </c>
    </row>
    <row r="22" spans="1:7" ht="14.6" x14ac:dyDescent="0.4">
      <c r="A22" s="15" t="s">
        <v>17</v>
      </c>
      <c r="B22" s="19">
        <v>0.1</v>
      </c>
      <c r="C22" s="30">
        <f>+C21*B22</f>
        <v>76.925000000000011</v>
      </c>
      <c r="E22" s="16">
        <f>+E21*B22</f>
        <v>76.925000000000011</v>
      </c>
      <c r="F22" s="10" t="s">
        <v>18</v>
      </c>
    </row>
    <row r="23" spans="1:7" x14ac:dyDescent="0.3">
      <c r="A23" s="10" t="s">
        <v>19</v>
      </c>
      <c r="B23" s="10"/>
      <c r="C23" s="29">
        <f>+C21-C22</f>
        <v>692.32500000000005</v>
      </c>
      <c r="E23" s="13">
        <f>+E21-E22</f>
        <v>692.32500000000005</v>
      </c>
      <c r="F23" s="20">
        <f>+(E23-C23)/C23</f>
        <v>0</v>
      </c>
    </row>
    <row r="25" spans="1:7" x14ac:dyDescent="0.3">
      <c r="A25" s="3" t="s">
        <v>20</v>
      </c>
      <c r="B25" s="21"/>
      <c r="C25" s="21"/>
      <c r="D25" s="21"/>
      <c r="E25" s="21"/>
    </row>
    <row r="26" spans="1:7" x14ac:dyDescent="0.3">
      <c r="A26" s="3" t="s">
        <v>21</v>
      </c>
      <c r="B26" s="21"/>
      <c r="C26" s="21"/>
      <c r="D26" s="21"/>
      <c r="E26" s="21"/>
    </row>
    <row r="27" spans="1:7" x14ac:dyDescent="0.3">
      <c r="A27" s="3" t="s">
        <v>22</v>
      </c>
    </row>
    <row r="28" spans="1:7" x14ac:dyDescent="0.3">
      <c r="A28" s="3" t="s">
        <v>23</v>
      </c>
    </row>
    <row r="29" spans="1:7" x14ac:dyDescent="0.3">
      <c r="A29" s="3" t="s">
        <v>24</v>
      </c>
    </row>
    <row r="30" spans="1:7" x14ac:dyDescent="0.3">
      <c r="A30" s="3" t="s">
        <v>25</v>
      </c>
    </row>
    <row r="31" spans="1:7" x14ac:dyDescent="0.3">
      <c r="A31" s="3" t="s">
        <v>26</v>
      </c>
    </row>
    <row r="32" spans="1:7" x14ac:dyDescent="0.3">
      <c r="A32" s="22" t="s">
        <v>27</v>
      </c>
    </row>
    <row r="33" spans="1:1" x14ac:dyDescent="0.3">
      <c r="A33" s="3" t="s">
        <v>28</v>
      </c>
    </row>
  </sheetData>
  <mergeCells count="2">
    <mergeCell ref="B13:B16"/>
    <mergeCell ref="F13:F16"/>
  </mergeCells>
  <hyperlinks>
    <hyperlink ref="A4" r:id="rId1" xr:uid="{00000000-0004-0000-0200-000000000000}"/>
  </hyperlinks>
  <pageMargins left="0.75" right="0.75" top="1" bottom="1" header="0.5" footer="0.5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425C6-5189-4236-A7AE-6BC1B9CC53FE}">
  <dimension ref="A1:K33"/>
  <sheetViews>
    <sheetView zoomScale="190" zoomScaleNormal="190" workbookViewId="0">
      <selection activeCell="G14" sqref="G14"/>
    </sheetView>
  </sheetViews>
  <sheetFormatPr defaultRowHeight="12.45" x14ac:dyDescent="0.3"/>
  <cols>
    <col min="1" max="1" width="18.3828125" style="3" customWidth="1"/>
    <col min="2" max="2" width="7.3828125" style="3" customWidth="1"/>
    <col min="3" max="3" width="12.3046875" style="3" bestFit="1" customWidth="1"/>
    <col min="4" max="4" width="10.3828125" style="3" customWidth="1"/>
    <col min="5" max="5" width="12.3046875" style="3" bestFit="1" customWidth="1"/>
    <col min="6" max="256" width="9.23046875" style="3"/>
    <col min="257" max="257" width="15.3046875" style="3" customWidth="1"/>
    <col min="258" max="258" width="7.3828125" style="3" customWidth="1"/>
    <col min="259" max="259" width="12.3046875" style="3" bestFit="1" customWidth="1"/>
    <col min="260" max="260" width="10.3828125" style="3" customWidth="1"/>
    <col min="261" max="261" width="12.3046875" style="3" bestFit="1" customWidth="1"/>
    <col min="262" max="512" width="9.23046875" style="3"/>
    <col min="513" max="513" width="15.3046875" style="3" customWidth="1"/>
    <col min="514" max="514" width="7.3828125" style="3" customWidth="1"/>
    <col min="515" max="515" width="12.3046875" style="3" bestFit="1" customWidth="1"/>
    <col min="516" max="516" width="10.3828125" style="3" customWidth="1"/>
    <col min="517" max="517" width="12.3046875" style="3" bestFit="1" customWidth="1"/>
    <col min="518" max="768" width="9.23046875" style="3"/>
    <col min="769" max="769" width="15.3046875" style="3" customWidth="1"/>
    <col min="770" max="770" width="7.3828125" style="3" customWidth="1"/>
    <col min="771" max="771" width="12.3046875" style="3" bestFit="1" customWidth="1"/>
    <col min="772" max="772" width="10.3828125" style="3" customWidth="1"/>
    <col min="773" max="773" width="12.3046875" style="3" bestFit="1" customWidth="1"/>
    <col min="774" max="1024" width="9.23046875" style="3"/>
    <col min="1025" max="1025" width="15.3046875" style="3" customWidth="1"/>
    <col min="1026" max="1026" width="7.3828125" style="3" customWidth="1"/>
    <col min="1027" max="1027" width="12.3046875" style="3" bestFit="1" customWidth="1"/>
    <col min="1028" max="1028" width="10.3828125" style="3" customWidth="1"/>
    <col min="1029" max="1029" width="12.3046875" style="3" bestFit="1" customWidth="1"/>
    <col min="1030" max="1280" width="9.23046875" style="3"/>
    <col min="1281" max="1281" width="15.3046875" style="3" customWidth="1"/>
    <col min="1282" max="1282" width="7.3828125" style="3" customWidth="1"/>
    <col min="1283" max="1283" width="12.3046875" style="3" bestFit="1" customWidth="1"/>
    <col min="1284" max="1284" width="10.3828125" style="3" customWidth="1"/>
    <col min="1285" max="1285" width="12.3046875" style="3" bestFit="1" customWidth="1"/>
    <col min="1286" max="1536" width="9.23046875" style="3"/>
    <col min="1537" max="1537" width="15.3046875" style="3" customWidth="1"/>
    <col min="1538" max="1538" width="7.3828125" style="3" customWidth="1"/>
    <col min="1539" max="1539" width="12.3046875" style="3" bestFit="1" customWidth="1"/>
    <col min="1540" max="1540" width="10.3828125" style="3" customWidth="1"/>
    <col min="1541" max="1541" width="12.3046875" style="3" bestFit="1" customWidth="1"/>
    <col min="1542" max="1792" width="9.23046875" style="3"/>
    <col min="1793" max="1793" width="15.3046875" style="3" customWidth="1"/>
    <col min="1794" max="1794" width="7.3828125" style="3" customWidth="1"/>
    <col min="1795" max="1795" width="12.3046875" style="3" bestFit="1" customWidth="1"/>
    <col min="1796" max="1796" width="10.3828125" style="3" customWidth="1"/>
    <col min="1797" max="1797" width="12.3046875" style="3" bestFit="1" customWidth="1"/>
    <col min="1798" max="2048" width="9.23046875" style="3"/>
    <col min="2049" max="2049" width="15.3046875" style="3" customWidth="1"/>
    <col min="2050" max="2050" width="7.3828125" style="3" customWidth="1"/>
    <col min="2051" max="2051" width="12.3046875" style="3" bestFit="1" customWidth="1"/>
    <col min="2052" max="2052" width="10.3828125" style="3" customWidth="1"/>
    <col min="2053" max="2053" width="12.3046875" style="3" bestFit="1" customWidth="1"/>
    <col min="2054" max="2304" width="9.23046875" style="3"/>
    <col min="2305" max="2305" width="15.3046875" style="3" customWidth="1"/>
    <col min="2306" max="2306" width="7.3828125" style="3" customWidth="1"/>
    <col min="2307" max="2307" width="12.3046875" style="3" bestFit="1" customWidth="1"/>
    <col min="2308" max="2308" width="10.3828125" style="3" customWidth="1"/>
    <col min="2309" max="2309" width="12.3046875" style="3" bestFit="1" customWidth="1"/>
    <col min="2310" max="2560" width="9.23046875" style="3"/>
    <col min="2561" max="2561" width="15.3046875" style="3" customWidth="1"/>
    <col min="2562" max="2562" width="7.3828125" style="3" customWidth="1"/>
    <col min="2563" max="2563" width="12.3046875" style="3" bestFit="1" customWidth="1"/>
    <col min="2564" max="2564" width="10.3828125" style="3" customWidth="1"/>
    <col min="2565" max="2565" width="12.3046875" style="3" bestFit="1" customWidth="1"/>
    <col min="2566" max="2816" width="9.23046875" style="3"/>
    <col min="2817" max="2817" width="15.3046875" style="3" customWidth="1"/>
    <col min="2818" max="2818" width="7.3828125" style="3" customWidth="1"/>
    <col min="2819" max="2819" width="12.3046875" style="3" bestFit="1" customWidth="1"/>
    <col min="2820" max="2820" width="10.3828125" style="3" customWidth="1"/>
    <col min="2821" max="2821" width="12.3046875" style="3" bestFit="1" customWidth="1"/>
    <col min="2822" max="3072" width="9.23046875" style="3"/>
    <col min="3073" max="3073" width="15.3046875" style="3" customWidth="1"/>
    <col min="3074" max="3074" width="7.3828125" style="3" customWidth="1"/>
    <col min="3075" max="3075" width="12.3046875" style="3" bestFit="1" customWidth="1"/>
    <col min="3076" max="3076" width="10.3828125" style="3" customWidth="1"/>
    <col min="3077" max="3077" width="12.3046875" style="3" bestFit="1" customWidth="1"/>
    <col min="3078" max="3328" width="9.23046875" style="3"/>
    <col min="3329" max="3329" width="15.3046875" style="3" customWidth="1"/>
    <col min="3330" max="3330" width="7.3828125" style="3" customWidth="1"/>
    <col min="3331" max="3331" width="12.3046875" style="3" bestFit="1" customWidth="1"/>
    <col min="3332" max="3332" width="10.3828125" style="3" customWidth="1"/>
    <col min="3333" max="3333" width="12.3046875" style="3" bestFit="1" customWidth="1"/>
    <col min="3334" max="3584" width="9.23046875" style="3"/>
    <col min="3585" max="3585" width="15.3046875" style="3" customWidth="1"/>
    <col min="3586" max="3586" width="7.3828125" style="3" customWidth="1"/>
    <col min="3587" max="3587" width="12.3046875" style="3" bestFit="1" customWidth="1"/>
    <col min="3588" max="3588" width="10.3828125" style="3" customWidth="1"/>
    <col min="3589" max="3589" width="12.3046875" style="3" bestFit="1" customWidth="1"/>
    <col min="3590" max="3840" width="9.23046875" style="3"/>
    <col min="3841" max="3841" width="15.3046875" style="3" customWidth="1"/>
    <col min="3842" max="3842" width="7.3828125" style="3" customWidth="1"/>
    <col min="3843" max="3843" width="12.3046875" style="3" bestFit="1" customWidth="1"/>
    <col min="3844" max="3844" width="10.3828125" style="3" customWidth="1"/>
    <col min="3845" max="3845" width="12.3046875" style="3" bestFit="1" customWidth="1"/>
    <col min="3846" max="4096" width="9.23046875" style="3"/>
    <col min="4097" max="4097" width="15.3046875" style="3" customWidth="1"/>
    <col min="4098" max="4098" width="7.3828125" style="3" customWidth="1"/>
    <col min="4099" max="4099" width="12.3046875" style="3" bestFit="1" customWidth="1"/>
    <col min="4100" max="4100" width="10.3828125" style="3" customWidth="1"/>
    <col min="4101" max="4101" width="12.3046875" style="3" bestFit="1" customWidth="1"/>
    <col min="4102" max="4352" width="9.23046875" style="3"/>
    <col min="4353" max="4353" width="15.3046875" style="3" customWidth="1"/>
    <col min="4354" max="4354" width="7.3828125" style="3" customWidth="1"/>
    <col min="4355" max="4355" width="12.3046875" style="3" bestFit="1" customWidth="1"/>
    <col min="4356" max="4356" width="10.3828125" style="3" customWidth="1"/>
    <col min="4357" max="4357" width="12.3046875" style="3" bestFit="1" customWidth="1"/>
    <col min="4358" max="4608" width="9.23046875" style="3"/>
    <col min="4609" max="4609" width="15.3046875" style="3" customWidth="1"/>
    <col min="4610" max="4610" width="7.3828125" style="3" customWidth="1"/>
    <col min="4611" max="4611" width="12.3046875" style="3" bestFit="1" customWidth="1"/>
    <col min="4612" max="4612" width="10.3828125" style="3" customWidth="1"/>
    <col min="4613" max="4613" width="12.3046875" style="3" bestFit="1" customWidth="1"/>
    <col min="4614" max="4864" width="9.23046875" style="3"/>
    <col min="4865" max="4865" width="15.3046875" style="3" customWidth="1"/>
    <col min="4866" max="4866" width="7.3828125" style="3" customWidth="1"/>
    <col min="4867" max="4867" width="12.3046875" style="3" bestFit="1" customWidth="1"/>
    <col min="4868" max="4868" width="10.3828125" style="3" customWidth="1"/>
    <col min="4869" max="4869" width="12.3046875" style="3" bestFit="1" customWidth="1"/>
    <col min="4870" max="5120" width="9.23046875" style="3"/>
    <col min="5121" max="5121" width="15.3046875" style="3" customWidth="1"/>
    <col min="5122" max="5122" width="7.3828125" style="3" customWidth="1"/>
    <col min="5123" max="5123" width="12.3046875" style="3" bestFit="1" customWidth="1"/>
    <col min="5124" max="5124" width="10.3828125" style="3" customWidth="1"/>
    <col min="5125" max="5125" width="12.3046875" style="3" bestFit="1" customWidth="1"/>
    <col min="5126" max="5376" width="9.23046875" style="3"/>
    <col min="5377" max="5377" width="15.3046875" style="3" customWidth="1"/>
    <col min="5378" max="5378" width="7.3828125" style="3" customWidth="1"/>
    <col min="5379" max="5379" width="12.3046875" style="3" bestFit="1" customWidth="1"/>
    <col min="5380" max="5380" width="10.3828125" style="3" customWidth="1"/>
    <col min="5381" max="5381" width="12.3046875" style="3" bestFit="1" customWidth="1"/>
    <col min="5382" max="5632" width="9.23046875" style="3"/>
    <col min="5633" max="5633" width="15.3046875" style="3" customWidth="1"/>
    <col min="5634" max="5634" width="7.3828125" style="3" customWidth="1"/>
    <col min="5635" max="5635" width="12.3046875" style="3" bestFit="1" customWidth="1"/>
    <col min="5636" max="5636" width="10.3828125" style="3" customWidth="1"/>
    <col min="5637" max="5637" width="12.3046875" style="3" bestFit="1" customWidth="1"/>
    <col min="5638" max="5888" width="9.23046875" style="3"/>
    <col min="5889" max="5889" width="15.3046875" style="3" customWidth="1"/>
    <col min="5890" max="5890" width="7.3828125" style="3" customWidth="1"/>
    <col min="5891" max="5891" width="12.3046875" style="3" bestFit="1" customWidth="1"/>
    <col min="5892" max="5892" width="10.3828125" style="3" customWidth="1"/>
    <col min="5893" max="5893" width="12.3046875" style="3" bestFit="1" customWidth="1"/>
    <col min="5894" max="6144" width="9.23046875" style="3"/>
    <col min="6145" max="6145" width="15.3046875" style="3" customWidth="1"/>
    <col min="6146" max="6146" width="7.3828125" style="3" customWidth="1"/>
    <col min="6147" max="6147" width="12.3046875" style="3" bestFit="1" customWidth="1"/>
    <col min="6148" max="6148" width="10.3828125" style="3" customWidth="1"/>
    <col min="6149" max="6149" width="12.3046875" style="3" bestFit="1" customWidth="1"/>
    <col min="6150" max="6400" width="9.23046875" style="3"/>
    <col min="6401" max="6401" width="15.3046875" style="3" customWidth="1"/>
    <col min="6402" max="6402" width="7.3828125" style="3" customWidth="1"/>
    <col min="6403" max="6403" width="12.3046875" style="3" bestFit="1" customWidth="1"/>
    <col min="6404" max="6404" width="10.3828125" style="3" customWidth="1"/>
    <col min="6405" max="6405" width="12.3046875" style="3" bestFit="1" customWidth="1"/>
    <col min="6406" max="6656" width="9.23046875" style="3"/>
    <col min="6657" max="6657" width="15.3046875" style="3" customWidth="1"/>
    <col min="6658" max="6658" width="7.3828125" style="3" customWidth="1"/>
    <col min="6659" max="6659" width="12.3046875" style="3" bestFit="1" customWidth="1"/>
    <col min="6660" max="6660" width="10.3828125" style="3" customWidth="1"/>
    <col min="6661" max="6661" width="12.3046875" style="3" bestFit="1" customWidth="1"/>
    <col min="6662" max="6912" width="9.23046875" style="3"/>
    <col min="6913" max="6913" width="15.3046875" style="3" customWidth="1"/>
    <col min="6914" max="6914" width="7.3828125" style="3" customWidth="1"/>
    <col min="6915" max="6915" width="12.3046875" style="3" bestFit="1" customWidth="1"/>
    <col min="6916" max="6916" width="10.3828125" style="3" customWidth="1"/>
    <col min="6917" max="6917" width="12.3046875" style="3" bestFit="1" customWidth="1"/>
    <col min="6918" max="7168" width="9.23046875" style="3"/>
    <col min="7169" max="7169" width="15.3046875" style="3" customWidth="1"/>
    <col min="7170" max="7170" width="7.3828125" style="3" customWidth="1"/>
    <col min="7171" max="7171" width="12.3046875" style="3" bestFit="1" customWidth="1"/>
    <col min="7172" max="7172" width="10.3828125" style="3" customWidth="1"/>
    <col min="7173" max="7173" width="12.3046875" style="3" bestFit="1" customWidth="1"/>
    <col min="7174" max="7424" width="9.23046875" style="3"/>
    <col min="7425" max="7425" width="15.3046875" style="3" customWidth="1"/>
    <col min="7426" max="7426" width="7.3828125" style="3" customWidth="1"/>
    <col min="7427" max="7427" width="12.3046875" style="3" bestFit="1" customWidth="1"/>
    <col min="7428" max="7428" width="10.3828125" style="3" customWidth="1"/>
    <col min="7429" max="7429" width="12.3046875" style="3" bestFit="1" customWidth="1"/>
    <col min="7430" max="7680" width="9.23046875" style="3"/>
    <col min="7681" max="7681" width="15.3046875" style="3" customWidth="1"/>
    <col min="7682" max="7682" width="7.3828125" style="3" customWidth="1"/>
    <col min="7683" max="7683" width="12.3046875" style="3" bestFit="1" customWidth="1"/>
    <col min="7684" max="7684" width="10.3828125" style="3" customWidth="1"/>
    <col min="7685" max="7685" width="12.3046875" style="3" bestFit="1" customWidth="1"/>
    <col min="7686" max="7936" width="9.23046875" style="3"/>
    <col min="7937" max="7937" width="15.3046875" style="3" customWidth="1"/>
    <col min="7938" max="7938" width="7.3828125" style="3" customWidth="1"/>
    <col min="7939" max="7939" width="12.3046875" style="3" bestFit="1" customWidth="1"/>
    <col min="7940" max="7940" width="10.3828125" style="3" customWidth="1"/>
    <col min="7941" max="7941" width="12.3046875" style="3" bestFit="1" customWidth="1"/>
    <col min="7942" max="8192" width="9.23046875" style="3"/>
    <col min="8193" max="8193" width="15.3046875" style="3" customWidth="1"/>
    <col min="8194" max="8194" width="7.3828125" style="3" customWidth="1"/>
    <col min="8195" max="8195" width="12.3046875" style="3" bestFit="1" customWidth="1"/>
    <col min="8196" max="8196" width="10.3828125" style="3" customWidth="1"/>
    <col min="8197" max="8197" width="12.3046875" style="3" bestFit="1" customWidth="1"/>
    <col min="8198" max="8448" width="9.23046875" style="3"/>
    <col min="8449" max="8449" width="15.3046875" style="3" customWidth="1"/>
    <col min="8450" max="8450" width="7.3828125" style="3" customWidth="1"/>
    <col min="8451" max="8451" width="12.3046875" style="3" bestFit="1" customWidth="1"/>
    <col min="8452" max="8452" width="10.3828125" style="3" customWidth="1"/>
    <col min="8453" max="8453" width="12.3046875" style="3" bestFit="1" customWidth="1"/>
    <col min="8454" max="8704" width="9.23046875" style="3"/>
    <col min="8705" max="8705" width="15.3046875" style="3" customWidth="1"/>
    <col min="8706" max="8706" width="7.3828125" style="3" customWidth="1"/>
    <col min="8707" max="8707" width="12.3046875" style="3" bestFit="1" customWidth="1"/>
    <col min="8708" max="8708" width="10.3828125" style="3" customWidth="1"/>
    <col min="8709" max="8709" width="12.3046875" style="3" bestFit="1" customWidth="1"/>
    <col min="8710" max="8960" width="9.23046875" style="3"/>
    <col min="8961" max="8961" width="15.3046875" style="3" customWidth="1"/>
    <col min="8962" max="8962" width="7.3828125" style="3" customWidth="1"/>
    <col min="8963" max="8963" width="12.3046875" style="3" bestFit="1" customWidth="1"/>
    <col min="8964" max="8964" width="10.3828125" style="3" customWidth="1"/>
    <col min="8965" max="8965" width="12.3046875" style="3" bestFit="1" customWidth="1"/>
    <col min="8966" max="9216" width="9.23046875" style="3"/>
    <col min="9217" max="9217" width="15.3046875" style="3" customWidth="1"/>
    <col min="9218" max="9218" width="7.3828125" style="3" customWidth="1"/>
    <col min="9219" max="9219" width="12.3046875" style="3" bestFit="1" customWidth="1"/>
    <col min="9220" max="9220" width="10.3828125" style="3" customWidth="1"/>
    <col min="9221" max="9221" width="12.3046875" style="3" bestFit="1" customWidth="1"/>
    <col min="9222" max="9472" width="9.23046875" style="3"/>
    <col min="9473" max="9473" width="15.3046875" style="3" customWidth="1"/>
    <col min="9474" max="9474" width="7.3828125" style="3" customWidth="1"/>
    <col min="9475" max="9475" width="12.3046875" style="3" bestFit="1" customWidth="1"/>
    <col min="9476" max="9476" width="10.3828125" style="3" customWidth="1"/>
    <col min="9477" max="9477" width="12.3046875" style="3" bestFit="1" customWidth="1"/>
    <col min="9478" max="9728" width="9.23046875" style="3"/>
    <col min="9729" max="9729" width="15.3046875" style="3" customWidth="1"/>
    <col min="9730" max="9730" width="7.3828125" style="3" customWidth="1"/>
    <col min="9731" max="9731" width="12.3046875" style="3" bestFit="1" customWidth="1"/>
    <col min="9732" max="9732" width="10.3828125" style="3" customWidth="1"/>
    <col min="9733" max="9733" width="12.3046875" style="3" bestFit="1" customWidth="1"/>
    <col min="9734" max="9984" width="9.23046875" style="3"/>
    <col min="9985" max="9985" width="15.3046875" style="3" customWidth="1"/>
    <col min="9986" max="9986" width="7.3828125" style="3" customWidth="1"/>
    <col min="9987" max="9987" width="12.3046875" style="3" bestFit="1" customWidth="1"/>
    <col min="9988" max="9988" width="10.3828125" style="3" customWidth="1"/>
    <col min="9989" max="9989" width="12.3046875" style="3" bestFit="1" customWidth="1"/>
    <col min="9990" max="10240" width="9.23046875" style="3"/>
    <col min="10241" max="10241" width="15.3046875" style="3" customWidth="1"/>
    <col min="10242" max="10242" width="7.3828125" style="3" customWidth="1"/>
    <col min="10243" max="10243" width="12.3046875" style="3" bestFit="1" customWidth="1"/>
    <col min="10244" max="10244" width="10.3828125" style="3" customWidth="1"/>
    <col min="10245" max="10245" width="12.3046875" style="3" bestFit="1" customWidth="1"/>
    <col min="10246" max="10496" width="9.23046875" style="3"/>
    <col min="10497" max="10497" width="15.3046875" style="3" customWidth="1"/>
    <col min="10498" max="10498" width="7.3828125" style="3" customWidth="1"/>
    <col min="10499" max="10499" width="12.3046875" style="3" bestFit="1" customWidth="1"/>
    <col min="10500" max="10500" width="10.3828125" style="3" customWidth="1"/>
    <col min="10501" max="10501" width="12.3046875" style="3" bestFit="1" customWidth="1"/>
    <col min="10502" max="10752" width="9.23046875" style="3"/>
    <col min="10753" max="10753" width="15.3046875" style="3" customWidth="1"/>
    <col min="10754" max="10754" width="7.3828125" style="3" customWidth="1"/>
    <col min="10755" max="10755" width="12.3046875" style="3" bestFit="1" customWidth="1"/>
    <col min="10756" max="10756" width="10.3828125" style="3" customWidth="1"/>
    <col min="10757" max="10757" width="12.3046875" style="3" bestFit="1" customWidth="1"/>
    <col min="10758" max="11008" width="9.23046875" style="3"/>
    <col min="11009" max="11009" width="15.3046875" style="3" customWidth="1"/>
    <col min="11010" max="11010" width="7.3828125" style="3" customWidth="1"/>
    <col min="11011" max="11011" width="12.3046875" style="3" bestFit="1" customWidth="1"/>
    <col min="11012" max="11012" width="10.3828125" style="3" customWidth="1"/>
    <col min="11013" max="11013" width="12.3046875" style="3" bestFit="1" customWidth="1"/>
    <col min="11014" max="11264" width="9.23046875" style="3"/>
    <col min="11265" max="11265" width="15.3046875" style="3" customWidth="1"/>
    <col min="11266" max="11266" width="7.3828125" style="3" customWidth="1"/>
    <col min="11267" max="11267" width="12.3046875" style="3" bestFit="1" customWidth="1"/>
    <col min="11268" max="11268" width="10.3828125" style="3" customWidth="1"/>
    <col min="11269" max="11269" width="12.3046875" style="3" bestFit="1" customWidth="1"/>
    <col min="11270" max="11520" width="9.23046875" style="3"/>
    <col min="11521" max="11521" width="15.3046875" style="3" customWidth="1"/>
    <col min="11522" max="11522" width="7.3828125" style="3" customWidth="1"/>
    <col min="11523" max="11523" width="12.3046875" style="3" bestFit="1" customWidth="1"/>
    <col min="11524" max="11524" width="10.3828125" style="3" customWidth="1"/>
    <col min="11525" max="11525" width="12.3046875" style="3" bestFit="1" customWidth="1"/>
    <col min="11526" max="11776" width="9.23046875" style="3"/>
    <col min="11777" max="11777" width="15.3046875" style="3" customWidth="1"/>
    <col min="11778" max="11778" width="7.3828125" style="3" customWidth="1"/>
    <col min="11779" max="11779" width="12.3046875" style="3" bestFit="1" customWidth="1"/>
    <col min="11780" max="11780" width="10.3828125" style="3" customWidth="1"/>
    <col min="11781" max="11781" width="12.3046875" style="3" bestFit="1" customWidth="1"/>
    <col min="11782" max="12032" width="9.23046875" style="3"/>
    <col min="12033" max="12033" width="15.3046875" style="3" customWidth="1"/>
    <col min="12034" max="12034" width="7.3828125" style="3" customWidth="1"/>
    <col min="12035" max="12035" width="12.3046875" style="3" bestFit="1" customWidth="1"/>
    <col min="12036" max="12036" width="10.3828125" style="3" customWidth="1"/>
    <col min="12037" max="12037" width="12.3046875" style="3" bestFit="1" customWidth="1"/>
    <col min="12038" max="12288" width="9.23046875" style="3"/>
    <col min="12289" max="12289" width="15.3046875" style="3" customWidth="1"/>
    <col min="12290" max="12290" width="7.3828125" style="3" customWidth="1"/>
    <col min="12291" max="12291" width="12.3046875" style="3" bestFit="1" customWidth="1"/>
    <col min="12292" max="12292" width="10.3828125" style="3" customWidth="1"/>
    <col min="12293" max="12293" width="12.3046875" style="3" bestFit="1" customWidth="1"/>
    <col min="12294" max="12544" width="9.23046875" style="3"/>
    <col min="12545" max="12545" width="15.3046875" style="3" customWidth="1"/>
    <col min="12546" max="12546" width="7.3828125" style="3" customWidth="1"/>
    <col min="12547" max="12547" width="12.3046875" style="3" bestFit="1" customWidth="1"/>
    <col min="12548" max="12548" width="10.3828125" style="3" customWidth="1"/>
    <col min="12549" max="12549" width="12.3046875" style="3" bestFit="1" customWidth="1"/>
    <col min="12550" max="12800" width="9.23046875" style="3"/>
    <col min="12801" max="12801" width="15.3046875" style="3" customWidth="1"/>
    <col min="12802" max="12802" width="7.3828125" style="3" customWidth="1"/>
    <col min="12803" max="12803" width="12.3046875" style="3" bestFit="1" customWidth="1"/>
    <col min="12804" max="12804" width="10.3828125" style="3" customWidth="1"/>
    <col min="12805" max="12805" width="12.3046875" style="3" bestFit="1" customWidth="1"/>
    <col min="12806" max="13056" width="9.23046875" style="3"/>
    <col min="13057" max="13057" width="15.3046875" style="3" customWidth="1"/>
    <col min="13058" max="13058" width="7.3828125" style="3" customWidth="1"/>
    <col min="13059" max="13059" width="12.3046875" style="3" bestFit="1" customWidth="1"/>
    <col min="13060" max="13060" width="10.3828125" style="3" customWidth="1"/>
    <col min="13061" max="13061" width="12.3046875" style="3" bestFit="1" customWidth="1"/>
    <col min="13062" max="13312" width="9.23046875" style="3"/>
    <col min="13313" max="13313" width="15.3046875" style="3" customWidth="1"/>
    <col min="13314" max="13314" width="7.3828125" style="3" customWidth="1"/>
    <col min="13315" max="13315" width="12.3046875" style="3" bestFit="1" customWidth="1"/>
    <col min="13316" max="13316" width="10.3828125" style="3" customWidth="1"/>
    <col min="13317" max="13317" width="12.3046875" style="3" bestFit="1" customWidth="1"/>
    <col min="13318" max="13568" width="9.23046875" style="3"/>
    <col min="13569" max="13569" width="15.3046875" style="3" customWidth="1"/>
    <col min="13570" max="13570" width="7.3828125" style="3" customWidth="1"/>
    <col min="13571" max="13571" width="12.3046875" style="3" bestFit="1" customWidth="1"/>
    <col min="13572" max="13572" width="10.3828125" style="3" customWidth="1"/>
    <col min="13573" max="13573" width="12.3046875" style="3" bestFit="1" customWidth="1"/>
    <col min="13574" max="13824" width="9.23046875" style="3"/>
    <col min="13825" max="13825" width="15.3046875" style="3" customWidth="1"/>
    <col min="13826" max="13826" width="7.3828125" style="3" customWidth="1"/>
    <col min="13827" max="13827" width="12.3046875" style="3" bestFit="1" customWidth="1"/>
    <col min="13828" max="13828" width="10.3828125" style="3" customWidth="1"/>
    <col min="13829" max="13829" width="12.3046875" style="3" bestFit="1" customWidth="1"/>
    <col min="13830" max="14080" width="9.23046875" style="3"/>
    <col min="14081" max="14081" width="15.3046875" style="3" customWidth="1"/>
    <col min="14082" max="14082" width="7.3828125" style="3" customWidth="1"/>
    <col min="14083" max="14083" width="12.3046875" style="3" bestFit="1" customWidth="1"/>
    <col min="14084" max="14084" width="10.3828125" style="3" customWidth="1"/>
    <col min="14085" max="14085" width="12.3046875" style="3" bestFit="1" customWidth="1"/>
    <col min="14086" max="14336" width="9.23046875" style="3"/>
    <col min="14337" max="14337" width="15.3046875" style="3" customWidth="1"/>
    <col min="14338" max="14338" width="7.3828125" style="3" customWidth="1"/>
    <col min="14339" max="14339" width="12.3046875" style="3" bestFit="1" customWidth="1"/>
    <col min="14340" max="14340" width="10.3828125" style="3" customWidth="1"/>
    <col min="14341" max="14341" width="12.3046875" style="3" bestFit="1" customWidth="1"/>
    <col min="14342" max="14592" width="9.23046875" style="3"/>
    <col min="14593" max="14593" width="15.3046875" style="3" customWidth="1"/>
    <col min="14594" max="14594" width="7.3828125" style="3" customWidth="1"/>
    <col min="14595" max="14595" width="12.3046875" style="3" bestFit="1" customWidth="1"/>
    <col min="14596" max="14596" width="10.3828125" style="3" customWidth="1"/>
    <col min="14597" max="14597" width="12.3046875" style="3" bestFit="1" customWidth="1"/>
    <col min="14598" max="14848" width="9.23046875" style="3"/>
    <col min="14849" max="14849" width="15.3046875" style="3" customWidth="1"/>
    <col min="14850" max="14850" width="7.3828125" style="3" customWidth="1"/>
    <col min="14851" max="14851" width="12.3046875" style="3" bestFit="1" customWidth="1"/>
    <col min="14852" max="14852" width="10.3828125" style="3" customWidth="1"/>
    <col min="14853" max="14853" width="12.3046875" style="3" bestFit="1" customWidth="1"/>
    <col min="14854" max="15104" width="9.23046875" style="3"/>
    <col min="15105" max="15105" width="15.3046875" style="3" customWidth="1"/>
    <col min="15106" max="15106" width="7.3828125" style="3" customWidth="1"/>
    <col min="15107" max="15107" width="12.3046875" style="3" bestFit="1" customWidth="1"/>
    <col min="15108" max="15108" width="10.3828125" style="3" customWidth="1"/>
    <col min="15109" max="15109" width="12.3046875" style="3" bestFit="1" customWidth="1"/>
    <col min="15110" max="15360" width="9.23046875" style="3"/>
    <col min="15361" max="15361" width="15.3046875" style="3" customWidth="1"/>
    <col min="15362" max="15362" width="7.3828125" style="3" customWidth="1"/>
    <col min="15363" max="15363" width="12.3046875" style="3" bestFit="1" customWidth="1"/>
    <col min="15364" max="15364" width="10.3828125" style="3" customWidth="1"/>
    <col min="15365" max="15365" width="12.3046875" style="3" bestFit="1" customWidth="1"/>
    <col min="15366" max="15616" width="9.23046875" style="3"/>
    <col min="15617" max="15617" width="15.3046875" style="3" customWidth="1"/>
    <col min="15618" max="15618" width="7.3828125" style="3" customWidth="1"/>
    <col min="15619" max="15619" width="12.3046875" style="3" bestFit="1" customWidth="1"/>
    <col min="15620" max="15620" width="10.3828125" style="3" customWidth="1"/>
    <col min="15621" max="15621" width="12.3046875" style="3" bestFit="1" customWidth="1"/>
    <col min="15622" max="15872" width="9.23046875" style="3"/>
    <col min="15873" max="15873" width="15.3046875" style="3" customWidth="1"/>
    <col min="15874" max="15874" width="7.3828125" style="3" customWidth="1"/>
    <col min="15875" max="15875" width="12.3046875" style="3" bestFit="1" customWidth="1"/>
    <col min="15876" max="15876" width="10.3828125" style="3" customWidth="1"/>
    <col min="15877" max="15877" width="12.3046875" style="3" bestFit="1" customWidth="1"/>
    <col min="15878" max="16128" width="9.23046875" style="3"/>
    <col min="16129" max="16129" width="15.3046875" style="3" customWidth="1"/>
    <col min="16130" max="16130" width="7.3828125" style="3" customWidth="1"/>
    <col min="16131" max="16131" width="12.3046875" style="3" bestFit="1" customWidth="1"/>
    <col min="16132" max="16132" width="10.3828125" style="3" customWidth="1"/>
    <col min="16133" max="16133" width="12.3046875" style="3" bestFit="1" customWidth="1"/>
    <col min="16134" max="16384" width="9.23046875" style="3"/>
  </cols>
  <sheetData>
    <row r="1" spans="1:11" ht="17.600000000000001" x14ac:dyDescent="0.4">
      <c r="A1" s="1" t="s">
        <v>5</v>
      </c>
      <c r="B1" s="2"/>
    </row>
    <row r="2" spans="1:11" hidden="1" x14ac:dyDescent="0.3">
      <c r="A2" s="3" t="s">
        <v>6</v>
      </c>
    </row>
    <row r="3" spans="1:11" hidden="1" x14ac:dyDescent="0.3">
      <c r="A3" s="3" t="s">
        <v>7</v>
      </c>
    </row>
    <row r="4" spans="1:11" hidden="1" x14ac:dyDescent="0.3">
      <c r="A4" s="4" t="s">
        <v>8</v>
      </c>
      <c r="B4" s="4"/>
    </row>
    <row r="5" spans="1:11" hidden="1" x14ac:dyDescent="0.3">
      <c r="A5" s="5">
        <v>38677</v>
      </c>
      <c r="B5" s="5"/>
    </row>
    <row r="6" spans="1:11" x14ac:dyDescent="0.3">
      <c r="A6" s="6" t="s">
        <v>9</v>
      </c>
      <c r="B6" s="7"/>
      <c r="C6" s="6"/>
      <c r="D6" s="6"/>
    </row>
    <row r="7" spans="1:11" ht="14.6" x14ac:dyDescent="0.4">
      <c r="A7" s="8" t="s">
        <v>10</v>
      </c>
      <c r="B7" s="9"/>
      <c r="C7" s="8"/>
      <c r="D7" s="8"/>
      <c r="E7" s="8"/>
      <c r="H7" s="149"/>
    </row>
    <row r="8" spans="1:11" x14ac:dyDescent="0.3">
      <c r="A8" s="4"/>
      <c r="B8" s="4"/>
      <c r="H8" s="3" t="s">
        <v>171</v>
      </c>
    </row>
    <row r="9" spans="1:11" x14ac:dyDescent="0.3">
      <c r="D9" s="10" t="s">
        <v>11</v>
      </c>
      <c r="E9" s="10" t="s">
        <v>12</v>
      </c>
    </row>
    <row r="10" spans="1:11" ht="14.6" x14ac:dyDescent="0.4">
      <c r="A10" s="10" t="s">
        <v>0</v>
      </c>
      <c r="B10" s="32">
        <f>C10/$C$10</f>
        <v>1</v>
      </c>
      <c r="C10" s="26">
        <v>57165</v>
      </c>
      <c r="D10" s="45"/>
      <c r="E10" s="13">
        <f>+C10*(1+D10)</f>
        <v>57165</v>
      </c>
      <c r="F10" s="60">
        <f>E10/$E$10</f>
        <v>1</v>
      </c>
      <c r="K10" s="14"/>
    </row>
    <row r="11" spans="1:11" ht="14.6" x14ac:dyDescent="0.4">
      <c r="B11" s="15"/>
      <c r="C11" s="16"/>
      <c r="E11" s="16"/>
      <c r="F11" s="15"/>
      <c r="K11" s="14"/>
    </row>
    <row r="12" spans="1:11" ht="14.6" x14ac:dyDescent="0.4">
      <c r="A12" s="10" t="s">
        <v>1</v>
      </c>
      <c r="B12" s="15"/>
      <c r="C12" s="16"/>
      <c r="E12" s="16"/>
      <c r="F12" s="15"/>
      <c r="K12" s="14"/>
    </row>
    <row r="13" spans="1:11" ht="14.6" x14ac:dyDescent="0.4">
      <c r="A13" s="25" t="s">
        <v>63</v>
      </c>
      <c r="B13" s="61">
        <f>SUM(C13:C16)/C10</f>
        <v>0.69204933088428233</v>
      </c>
      <c r="C13" s="27"/>
      <c r="D13" s="12"/>
      <c r="E13" s="16">
        <f>+C13*(1+D13)</f>
        <v>0</v>
      </c>
      <c r="F13" s="61">
        <f>SUM(E13:E16)/E10</f>
        <v>0.69204933088428233</v>
      </c>
      <c r="K13" s="14"/>
    </row>
    <row r="14" spans="1:11" ht="14.6" x14ac:dyDescent="0.4">
      <c r="A14" s="25" t="s">
        <v>64</v>
      </c>
      <c r="B14" s="61"/>
      <c r="C14" s="27">
        <v>4187</v>
      </c>
      <c r="D14" s="12"/>
      <c r="E14" s="16">
        <f>+C14*(1+D14)</f>
        <v>4187</v>
      </c>
      <c r="F14" s="61"/>
      <c r="K14" s="14"/>
    </row>
    <row r="15" spans="1:11" ht="14.6" x14ac:dyDescent="0.4">
      <c r="A15" s="15" t="s">
        <v>2</v>
      </c>
      <c r="B15" s="61"/>
      <c r="C15" s="27">
        <v>18225</v>
      </c>
      <c r="D15" s="12"/>
      <c r="E15" s="16">
        <f>+C15*(1+D15)</f>
        <v>18225</v>
      </c>
      <c r="F15" s="61"/>
    </row>
    <row r="16" spans="1:11" ht="14.6" x14ac:dyDescent="0.4">
      <c r="A16" s="15" t="s">
        <v>3</v>
      </c>
      <c r="B16" s="61"/>
      <c r="C16" s="27">
        <v>17149</v>
      </c>
      <c r="D16" s="12"/>
      <c r="E16" s="16">
        <f>+C16*(1+D16)</f>
        <v>17149</v>
      </c>
      <c r="F16" s="61"/>
    </row>
    <row r="17" spans="1:7" ht="14.6" x14ac:dyDescent="0.4">
      <c r="A17" s="10" t="s">
        <v>4</v>
      </c>
      <c r="B17" s="23">
        <f>B10-SUM(B13:B16)</f>
        <v>0.30795066911571767</v>
      </c>
      <c r="C17" s="28"/>
      <c r="D17" s="18"/>
      <c r="E17" s="16"/>
      <c r="F17" s="23">
        <f>F10-SUM(F13:F16)</f>
        <v>0.30795066911571767</v>
      </c>
    </row>
    <row r="18" spans="1:7" ht="14.6" x14ac:dyDescent="0.4">
      <c r="A18" s="3" t="s">
        <v>14</v>
      </c>
      <c r="B18" s="11"/>
      <c r="C18" s="27">
        <v>3044</v>
      </c>
      <c r="D18" s="12"/>
      <c r="E18" s="16">
        <f>+C18*(1+D18)</f>
        <v>3044</v>
      </c>
      <c r="F18" s="11"/>
      <c r="G18" s="44"/>
    </row>
    <row r="19" spans="1:7" x14ac:dyDescent="0.3">
      <c r="A19" s="10" t="s">
        <v>15</v>
      </c>
      <c r="B19" s="17"/>
      <c r="C19" s="29">
        <f>SUM(C13:C18)</f>
        <v>42605</v>
      </c>
      <c r="D19" s="15"/>
      <c r="E19" s="13">
        <f>SUM(E13:E18)</f>
        <v>42605</v>
      </c>
      <c r="F19" s="11"/>
    </row>
    <row r="20" spans="1:7" ht="14.6" x14ac:dyDescent="0.4">
      <c r="C20" s="30"/>
      <c r="E20" s="16"/>
    </row>
    <row r="21" spans="1:7" x14ac:dyDescent="0.3">
      <c r="A21" s="10" t="s">
        <v>16</v>
      </c>
      <c r="B21" s="31"/>
      <c r="C21" s="29">
        <f>+C10-C19</f>
        <v>14560</v>
      </c>
      <c r="E21" s="13">
        <f>+E10-E19</f>
        <v>14560</v>
      </c>
    </row>
    <row r="22" spans="1:7" ht="14.6" x14ac:dyDescent="0.4">
      <c r="A22" s="15" t="s">
        <v>17</v>
      </c>
      <c r="B22" s="19">
        <v>0.1</v>
      </c>
      <c r="C22" s="30">
        <f>+C21*B22</f>
        <v>1456</v>
      </c>
      <c r="E22" s="16">
        <f>+E21*B22</f>
        <v>1456</v>
      </c>
      <c r="F22" s="10" t="s">
        <v>18</v>
      </c>
    </row>
    <row r="23" spans="1:7" x14ac:dyDescent="0.3">
      <c r="A23" s="10" t="s">
        <v>19</v>
      </c>
      <c r="B23" s="10"/>
      <c r="C23" s="29">
        <f>+C21-C22</f>
        <v>13104</v>
      </c>
      <c r="E23" s="13">
        <f>+E21-E22</f>
        <v>13104</v>
      </c>
      <c r="F23" s="20">
        <f>+(E23-C23)/C23</f>
        <v>0</v>
      </c>
    </row>
    <row r="25" spans="1:7" x14ac:dyDescent="0.3">
      <c r="A25" s="3" t="s">
        <v>20</v>
      </c>
      <c r="B25" s="21"/>
      <c r="C25" s="21"/>
      <c r="D25" s="21"/>
      <c r="E25" s="21"/>
    </row>
    <row r="26" spans="1:7" x14ac:dyDescent="0.3">
      <c r="A26" s="3" t="s">
        <v>21</v>
      </c>
      <c r="B26" s="21"/>
      <c r="C26" s="21"/>
      <c r="D26" s="21"/>
      <c r="E26" s="21"/>
    </row>
    <row r="27" spans="1:7" x14ac:dyDescent="0.3">
      <c r="A27" s="3" t="s">
        <v>22</v>
      </c>
    </row>
    <row r="28" spans="1:7" x14ac:dyDescent="0.3">
      <c r="A28" s="3" t="s">
        <v>23</v>
      </c>
    </row>
    <row r="29" spans="1:7" x14ac:dyDescent="0.3">
      <c r="A29" s="3" t="s">
        <v>24</v>
      </c>
    </row>
    <row r="30" spans="1:7" x14ac:dyDescent="0.3">
      <c r="A30" s="3" t="s">
        <v>25</v>
      </c>
    </row>
    <row r="31" spans="1:7" x14ac:dyDescent="0.3">
      <c r="A31" s="3" t="s">
        <v>26</v>
      </c>
    </row>
    <row r="32" spans="1:7" x14ac:dyDescent="0.3">
      <c r="A32" s="22" t="s">
        <v>27</v>
      </c>
    </row>
    <row r="33" spans="1:1" x14ac:dyDescent="0.3">
      <c r="A33" s="3" t="s">
        <v>28</v>
      </c>
    </row>
  </sheetData>
  <mergeCells count="2">
    <mergeCell ref="B13:B16"/>
    <mergeCell ref="F13:F16"/>
  </mergeCells>
  <hyperlinks>
    <hyperlink ref="A4" r:id="rId1" xr:uid="{26731BEC-4D34-42A7-AF79-3B81A0A2D684}"/>
  </hyperlinks>
  <pageMargins left="0.75" right="0.75" top="1" bottom="1" header="0.5" footer="0.5"/>
  <pageSetup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9A9A9-5348-4F96-AD5D-ABC869A2AE4F}">
  <dimension ref="A1:K33"/>
  <sheetViews>
    <sheetView tabSelected="1" zoomScale="190" zoomScaleNormal="190" workbookViewId="0">
      <selection activeCell="C19" sqref="C19"/>
    </sheetView>
  </sheetViews>
  <sheetFormatPr defaultRowHeight="12.45" x14ac:dyDescent="0.3"/>
  <cols>
    <col min="1" max="1" width="18.3828125" style="3" customWidth="1"/>
    <col min="2" max="2" width="7.3828125" style="3" customWidth="1"/>
    <col min="3" max="3" width="12.3046875" style="3" bestFit="1" customWidth="1"/>
    <col min="4" max="4" width="10.3828125" style="3" customWidth="1"/>
    <col min="5" max="5" width="12.3046875" style="3" bestFit="1" customWidth="1"/>
    <col min="6" max="256" width="9.23046875" style="3"/>
    <col min="257" max="257" width="15.3046875" style="3" customWidth="1"/>
    <col min="258" max="258" width="7.3828125" style="3" customWidth="1"/>
    <col min="259" max="259" width="12.3046875" style="3" bestFit="1" customWidth="1"/>
    <col min="260" max="260" width="10.3828125" style="3" customWidth="1"/>
    <col min="261" max="261" width="12.3046875" style="3" bestFit="1" customWidth="1"/>
    <col min="262" max="512" width="9.23046875" style="3"/>
    <col min="513" max="513" width="15.3046875" style="3" customWidth="1"/>
    <col min="514" max="514" width="7.3828125" style="3" customWidth="1"/>
    <col min="515" max="515" width="12.3046875" style="3" bestFit="1" customWidth="1"/>
    <col min="516" max="516" width="10.3828125" style="3" customWidth="1"/>
    <col min="517" max="517" width="12.3046875" style="3" bestFit="1" customWidth="1"/>
    <col min="518" max="768" width="9.23046875" style="3"/>
    <col min="769" max="769" width="15.3046875" style="3" customWidth="1"/>
    <col min="770" max="770" width="7.3828125" style="3" customWidth="1"/>
    <col min="771" max="771" width="12.3046875" style="3" bestFit="1" customWidth="1"/>
    <col min="772" max="772" width="10.3828125" style="3" customWidth="1"/>
    <col min="773" max="773" width="12.3046875" style="3" bestFit="1" customWidth="1"/>
    <col min="774" max="1024" width="9.23046875" style="3"/>
    <col min="1025" max="1025" width="15.3046875" style="3" customWidth="1"/>
    <col min="1026" max="1026" width="7.3828125" style="3" customWidth="1"/>
    <col min="1027" max="1027" width="12.3046875" style="3" bestFit="1" customWidth="1"/>
    <col min="1028" max="1028" width="10.3828125" style="3" customWidth="1"/>
    <col min="1029" max="1029" width="12.3046875" style="3" bestFit="1" customWidth="1"/>
    <col min="1030" max="1280" width="9.23046875" style="3"/>
    <col min="1281" max="1281" width="15.3046875" style="3" customWidth="1"/>
    <col min="1282" max="1282" width="7.3828125" style="3" customWidth="1"/>
    <col min="1283" max="1283" width="12.3046875" style="3" bestFit="1" customWidth="1"/>
    <col min="1284" max="1284" width="10.3828125" style="3" customWidth="1"/>
    <col min="1285" max="1285" width="12.3046875" style="3" bestFit="1" customWidth="1"/>
    <col min="1286" max="1536" width="9.23046875" style="3"/>
    <col min="1537" max="1537" width="15.3046875" style="3" customWidth="1"/>
    <col min="1538" max="1538" width="7.3828125" style="3" customWidth="1"/>
    <col min="1539" max="1539" width="12.3046875" style="3" bestFit="1" customWidth="1"/>
    <col min="1540" max="1540" width="10.3828125" style="3" customWidth="1"/>
    <col min="1541" max="1541" width="12.3046875" style="3" bestFit="1" customWidth="1"/>
    <col min="1542" max="1792" width="9.23046875" style="3"/>
    <col min="1793" max="1793" width="15.3046875" style="3" customWidth="1"/>
    <col min="1794" max="1794" width="7.3828125" style="3" customWidth="1"/>
    <col min="1795" max="1795" width="12.3046875" style="3" bestFit="1" customWidth="1"/>
    <col min="1796" max="1796" width="10.3828125" style="3" customWidth="1"/>
    <col min="1797" max="1797" width="12.3046875" style="3" bestFit="1" customWidth="1"/>
    <col min="1798" max="2048" width="9.23046875" style="3"/>
    <col min="2049" max="2049" width="15.3046875" style="3" customWidth="1"/>
    <col min="2050" max="2050" width="7.3828125" style="3" customWidth="1"/>
    <col min="2051" max="2051" width="12.3046875" style="3" bestFit="1" customWidth="1"/>
    <col min="2052" max="2052" width="10.3828125" style="3" customWidth="1"/>
    <col min="2053" max="2053" width="12.3046875" style="3" bestFit="1" customWidth="1"/>
    <col min="2054" max="2304" width="9.23046875" style="3"/>
    <col min="2305" max="2305" width="15.3046875" style="3" customWidth="1"/>
    <col min="2306" max="2306" width="7.3828125" style="3" customWidth="1"/>
    <col min="2307" max="2307" width="12.3046875" style="3" bestFit="1" customWidth="1"/>
    <col min="2308" max="2308" width="10.3828125" style="3" customWidth="1"/>
    <col min="2309" max="2309" width="12.3046875" style="3" bestFit="1" customWidth="1"/>
    <col min="2310" max="2560" width="9.23046875" style="3"/>
    <col min="2561" max="2561" width="15.3046875" style="3" customWidth="1"/>
    <col min="2562" max="2562" width="7.3828125" style="3" customWidth="1"/>
    <col min="2563" max="2563" width="12.3046875" style="3" bestFit="1" customWidth="1"/>
    <col min="2564" max="2564" width="10.3828125" style="3" customWidth="1"/>
    <col min="2565" max="2565" width="12.3046875" style="3" bestFit="1" customWidth="1"/>
    <col min="2566" max="2816" width="9.23046875" style="3"/>
    <col min="2817" max="2817" width="15.3046875" style="3" customWidth="1"/>
    <col min="2818" max="2818" width="7.3828125" style="3" customWidth="1"/>
    <col min="2819" max="2819" width="12.3046875" style="3" bestFit="1" customWidth="1"/>
    <col min="2820" max="2820" width="10.3828125" style="3" customWidth="1"/>
    <col min="2821" max="2821" width="12.3046875" style="3" bestFit="1" customWidth="1"/>
    <col min="2822" max="3072" width="9.23046875" style="3"/>
    <col min="3073" max="3073" width="15.3046875" style="3" customWidth="1"/>
    <col min="3074" max="3074" width="7.3828125" style="3" customWidth="1"/>
    <col min="3075" max="3075" width="12.3046875" style="3" bestFit="1" customWidth="1"/>
    <col min="3076" max="3076" width="10.3828125" style="3" customWidth="1"/>
    <col min="3077" max="3077" width="12.3046875" style="3" bestFit="1" customWidth="1"/>
    <col min="3078" max="3328" width="9.23046875" style="3"/>
    <col min="3329" max="3329" width="15.3046875" style="3" customWidth="1"/>
    <col min="3330" max="3330" width="7.3828125" style="3" customWidth="1"/>
    <col min="3331" max="3331" width="12.3046875" style="3" bestFit="1" customWidth="1"/>
    <col min="3332" max="3332" width="10.3828125" style="3" customWidth="1"/>
    <col min="3333" max="3333" width="12.3046875" style="3" bestFit="1" customWidth="1"/>
    <col min="3334" max="3584" width="9.23046875" style="3"/>
    <col min="3585" max="3585" width="15.3046875" style="3" customWidth="1"/>
    <col min="3586" max="3586" width="7.3828125" style="3" customWidth="1"/>
    <col min="3587" max="3587" width="12.3046875" style="3" bestFit="1" customWidth="1"/>
    <col min="3588" max="3588" width="10.3828125" style="3" customWidth="1"/>
    <col min="3589" max="3589" width="12.3046875" style="3" bestFit="1" customWidth="1"/>
    <col min="3590" max="3840" width="9.23046875" style="3"/>
    <col min="3841" max="3841" width="15.3046875" style="3" customWidth="1"/>
    <col min="3842" max="3842" width="7.3828125" style="3" customWidth="1"/>
    <col min="3843" max="3843" width="12.3046875" style="3" bestFit="1" customWidth="1"/>
    <col min="3844" max="3844" width="10.3828125" style="3" customWidth="1"/>
    <col min="3845" max="3845" width="12.3046875" style="3" bestFit="1" customWidth="1"/>
    <col min="3846" max="4096" width="9.23046875" style="3"/>
    <col min="4097" max="4097" width="15.3046875" style="3" customWidth="1"/>
    <col min="4098" max="4098" width="7.3828125" style="3" customWidth="1"/>
    <col min="4099" max="4099" width="12.3046875" style="3" bestFit="1" customWidth="1"/>
    <col min="4100" max="4100" width="10.3828125" style="3" customWidth="1"/>
    <col min="4101" max="4101" width="12.3046875" style="3" bestFit="1" customWidth="1"/>
    <col min="4102" max="4352" width="9.23046875" style="3"/>
    <col min="4353" max="4353" width="15.3046875" style="3" customWidth="1"/>
    <col min="4354" max="4354" width="7.3828125" style="3" customWidth="1"/>
    <col min="4355" max="4355" width="12.3046875" style="3" bestFit="1" customWidth="1"/>
    <col min="4356" max="4356" width="10.3828125" style="3" customWidth="1"/>
    <col min="4357" max="4357" width="12.3046875" style="3" bestFit="1" customWidth="1"/>
    <col min="4358" max="4608" width="9.23046875" style="3"/>
    <col min="4609" max="4609" width="15.3046875" style="3" customWidth="1"/>
    <col min="4610" max="4610" width="7.3828125" style="3" customWidth="1"/>
    <col min="4611" max="4611" width="12.3046875" style="3" bestFit="1" customWidth="1"/>
    <col min="4612" max="4612" width="10.3828125" style="3" customWidth="1"/>
    <col min="4613" max="4613" width="12.3046875" style="3" bestFit="1" customWidth="1"/>
    <col min="4614" max="4864" width="9.23046875" style="3"/>
    <col min="4865" max="4865" width="15.3046875" style="3" customWidth="1"/>
    <col min="4866" max="4866" width="7.3828125" style="3" customWidth="1"/>
    <col min="4867" max="4867" width="12.3046875" style="3" bestFit="1" customWidth="1"/>
    <col min="4868" max="4868" width="10.3828125" style="3" customWidth="1"/>
    <col min="4869" max="4869" width="12.3046875" style="3" bestFit="1" customWidth="1"/>
    <col min="4870" max="5120" width="9.23046875" style="3"/>
    <col min="5121" max="5121" width="15.3046875" style="3" customWidth="1"/>
    <col min="5122" max="5122" width="7.3828125" style="3" customWidth="1"/>
    <col min="5123" max="5123" width="12.3046875" style="3" bestFit="1" customWidth="1"/>
    <col min="5124" max="5124" width="10.3828125" style="3" customWidth="1"/>
    <col min="5125" max="5125" width="12.3046875" style="3" bestFit="1" customWidth="1"/>
    <col min="5126" max="5376" width="9.23046875" style="3"/>
    <col min="5377" max="5377" width="15.3046875" style="3" customWidth="1"/>
    <col min="5378" max="5378" width="7.3828125" style="3" customWidth="1"/>
    <col min="5379" max="5379" width="12.3046875" style="3" bestFit="1" customWidth="1"/>
    <col min="5380" max="5380" width="10.3828125" style="3" customWidth="1"/>
    <col min="5381" max="5381" width="12.3046875" style="3" bestFit="1" customWidth="1"/>
    <col min="5382" max="5632" width="9.23046875" style="3"/>
    <col min="5633" max="5633" width="15.3046875" style="3" customWidth="1"/>
    <col min="5634" max="5634" width="7.3828125" style="3" customWidth="1"/>
    <col min="5635" max="5635" width="12.3046875" style="3" bestFit="1" customWidth="1"/>
    <col min="5636" max="5636" width="10.3828125" style="3" customWidth="1"/>
    <col min="5637" max="5637" width="12.3046875" style="3" bestFit="1" customWidth="1"/>
    <col min="5638" max="5888" width="9.23046875" style="3"/>
    <col min="5889" max="5889" width="15.3046875" style="3" customWidth="1"/>
    <col min="5890" max="5890" width="7.3828125" style="3" customWidth="1"/>
    <col min="5891" max="5891" width="12.3046875" style="3" bestFit="1" customWidth="1"/>
    <col min="5892" max="5892" width="10.3828125" style="3" customWidth="1"/>
    <col min="5893" max="5893" width="12.3046875" style="3" bestFit="1" customWidth="1"/>
    <col min="5894" max="6144" width="9.23046875" style="3"/>
    <col min="6145" max="6145" width="15.3046875" style="3" customWidth="1"/>
    <col min="6146" max="6146" width="7.3828125" style="3" customWidth="1"/>
    <col min="6147" max="6147" width="12.3046875" style="3" bestFit="1" customWidth="1"/>
    <col min="6148" max="6148" width="10.3828125" style="3" customWidth="1"/>
    <col min="6149" max="6149" width="12.3046875" style="3" bestFit="1" customWidth="1"/>
    <col min="6150" max="6400" width="9.23046875" style="3"/>
    <col min="6401" max="6401" width="15.3046875" style="3" customWidth="1"/>
    <col min="6402" max="6402" width="7.3828125" style="3" customWidth="1"/>
    <col min="6403" max="6403" width="12.3046875" style="3" bestFit="1" customWidth="1"/>
    <col min="6404" max="6404" width="10.3828125" style="3" customWidth="1"/>
    <col min="6405" max="6405" width="12.3046875" style="3" bestFit="1" customWidth="1"/>
    <col min="6406" max="6656" width="9.23046875" style="3"/>
    <col min="6657" max="6657" width="15.3046875" style="3" customWidth="1"/>
    <col min="6658" max="6658" width="7.3828125" style="3" customWidth="1"/>
    <col min="6659" max="6659" width="12.3046875" style="3" bestFit="1" customWidth="1"/>
    <col min="6660" max="6660" width="10.3828125" style="3" customWidth="1"/>
    <col min="6661" max="6661" width="12.3046875" style="3" bestFit="1" customWidth="1"/>
    <col min="6662" max="6912" width="9.23046875" style="3"/>
    <col min="6913" max="6913" width="15.3046875" style="3" customWidth="1"/>
    <col min="6914" max="6914" width="7.3828125" style="3" customWidth="1"/>
    <col min="6915" max="6915" width="12.3046875" style="3" bestFit="1" customWidth="1"/>
    <col min="6916" max="6916" width="10.3828125" style="3" customWidth="1"/>
    <col min="6917" max="6917" width="12.3046875" style="3" bestFit="1" customWidth="1"/>
    <col min="6918" max="7168" width="9.23046875" style="3"/>
    <col min="7169" max="7169" width="15.3046875" style="3" customWidth="1"/>
    <col min="7170" max="7170" width="7.3828125" style="3" customWidth="1"/>
    <col min="7171" max="7171" width="12.3046875" style="3" bestFit="1" customWidth="1"/>
    <col min="7172" max="7172" width="10.3828125" style="3" customWidth="1"/>
    <col min="7173" max="7173" width="12.3046875" style="3" bestFit="1" customWidth="1"/>
    <col min="7174" max="7424" width="9.23046875" style="3"/>
    <col min="7425" max="7425" width="15.3046875" style="3" customWidth="1"/>
    <col min="7426" max="7426" width="7.3828125" style="3" customWidth="1"/>
    <col min="7427" max="7427" width="12.3046875" style="3" bestFit="1" customWidth="1"/>
    <col min="7428" max="7428" width="10.3828125" style="3" customWidth="1"/>
    <col min="7429" max="7429" width="12.3046875" style="3" bestFit="1" customWidth="1"/>
    <col min="7430" max="7680" width="9.23046875" style="3"/>
    <col min="7681" max="7681" width="15.3046875" style="3" customWidth="1"/>
    <col min="7682" max="7682" width="7.3828125" style="3" customWidth="1"/>
    <col min="7683" max="7683" width="12.3046875" style="3" bestFit="1" customWidth="1"/>
    <col min="7684" max="7684" width="10.3828125" style="3" customWidth="1"/>
    <col min="7685" max="7685" width="12.3046875" style="3" bestFit="1" customWidth="1"/>
    <col min="7686" max="7936" width="9.23046875" style="3"/>
    <col min="7937" max="7937" width="15.3046875" style="3" customWidth="1"/>
    <col min="7938" max="7938" width="7.3828125" style="3" customWidth="1"/>
    <col min="7939" max="7939" width="12.3046875" style="3" bestFit="1" customWidth="1"/>
    <col min="7940" max="7940" width="10.3828125" style="3" customWidth="1"/>
    <col min="7941" max="7941" width="12.3046875" style="3" bestFit="1" customWidth="1"/>
    <col min="7942" max="8192" width="9.23046875" style="3"/>
    <col min="8193" max="8193" width="15.3046875" style="3" customWidth="1"/>
    <col min="8194" max="8194" width="7.3828125" style="3" customWidth="1"/>
    <col min="8195" max="8195" width="12.3046875" style="3" bestFit="1" customWidth="1"/>
    <col min="8196" max="8196" width="10.3828125" style="3" customWidth="1"/>
    <col min="8197" max="8197" width="12.3046875" style="3" bestFit="1" customWidth="1"/>
    <col min="8198" max="8448" width="9.23046875" style="3"/>
    <col min="8449" max="8449" width="15.3046875" style="3" customWidth="1"/>
    <col min="8450" max="8450" width="7.3828125" style="3" customWidth="1"/>
    <col min="8451" max="8451" width="12.3046875" style="3" bestFit="1" customWidth="1"/>
    <col min="8452" max="8452" width="10.3828125" style="3" customWidth="1"/>
    <col min="8453" max="8453" width="12.3046875" style="3" bestFit="1" customWidth="1"/>
    <col min="8454" max="8704" width="9.23046875" style="3"/>
    <col min="8705" max="8705" width="15.3046875" style="3" customWidth="1"/>
    <col min="8706" max="8706" width="7.3828125" style="3" customWidth="1"/>
    <col min="8707" max="8707" width="12.3046875" style="3" bestFit="1" customWidth="1"/>
    <col min="8708" max="8708" width="10.3828125" style="3" customWidth="1"/>
    <col min="8709" max="8709" width="12.3046875" style="3" bestFit="1" customWidth="1"/>
    <col min="8710" max="8960" width="9.23046875" style="3"/>
    <col min="8961" max="8961" width="15.3046875" style="3" customWidth="1"/>
    <col min="8962" max="8962" width="7.3828125" style="3" customWidth="1"/>
    <col min="8963" max="8963" width="12.3046875" style="3" bestFit="1" customWidth="1"/>
    <col min="8964" max="8964" width="10.3828125" style="3" customWidth="1"/>
    <col min="8965" max="8965" width="12.3046875" style="3" bestFit="1" customWidth="1"/>
    <col min="8966" max="9216" width="9.23046875" style="3"/>
    <col min="9217" max="9217" width="15.3046875" style="3" customWidth="1"/>
    <col min="9218" max="9218" width="7.3828125" style="3" customWidth="1"/>
    <col min="9219" max="9219" width="12.3046875" style="3" bestFit="1" customWidth="1"/>
    <col min="9220" max="9220" width="10.3828125" style="3" customWidth="1"/>
    <col min="9221" max="9221" width="12.3046875" style="3" bestFit="1" customWidth="1"/>
    <col min="9222" max="9472" width="9.23046875" style="3"/>
    <col min="9473" max="9473" width="15.3046875" style="3" customWidth="1"/>
    <col min="9474" max="9474" width="7.3828125" style="3" customWidth="1"/>
    <col min="9475" max="9475" width="12.3046875" style="3" bestFit="1" customWidth="1"/>
    <col min="9476" max="9476" width="10.3828125" style="3" customWidth="1"/>
    <col min="9477" max="9477" width="12.3046875" style="3" bestFit="1" customWidth="1"/>
    <col min="9478" max="9728" width="9.23046875" style="3"/>
    <col min="9729" max="9729" width="15.3046875" style="3" customWidth="1"/>
    <col min="9730" max="9730" width="7.3828125" style="3" customWidth="1"/>
    <col min="9731" max="9731" width="12.3046875" style="3" bestFit="1" customWidth="1"/>
    <col min="9732" max="9732" width="10.3828125" style="3" customWidth="1"/>
    <col min="9733" max="9733" width="12.3046875" style="3" bestFit="1" customWidth="1"/>
    <col min="9734" max="9984" width="9.23046875" style="3"/>
    <col min="9985" max="9985" width="15.3046875" style="3" customWidth="1"/>
    <col min="9986" max="9986" width="7.3828125" style="3" customWidth="1"/>
    <col min="9987" max="9987" width="12.3046875" style="3" bestFit="1" customWidth="1"/>
    <col min="9988" max="9988" width="10.3828125" style="3" customWidth="1"/>
    <col min="9989" max="9989" width="12.3046875" style="3" bestFit="1" customWidth="1"/>
    <col min="9990" max="10240" width="9.23046875" style="3"/>
    <col min="10241" max="10241" width="15.3046875" style="3" customWidth="1"/>
    <col min="10242" max="10242" width="7.3828125" style="3" customWidth="1"/>
    <col min="10243" max="10243" width="12.3046875" style="3" bestFit="1" customWidth="1"/>
    <col min="10244" max="10244" width="10.3828125" style="3" customWidth="1"/>
    <col min="10245" max="10245" width="12.3046875" style="3" bestFit="1" customWidth="1"/>
    <col min="10246" max="10496" width="9.23046875" style="3"/>
    <col min="10497" max="10497" width="15.3046875" style="3" customWidth="1"/>
    <col min="10498" max="10498" width="7.3828125" style="3" customWidth="1"/>
    <col min="10499" max="10499" width="12.3046875" style="3" bestFit="1" customWidth="1"/>
    <col min="10500" max="10500" width="10.3828125" style="3" customWidth="1"/>
    <col min="10501" max="10501" width="12.3046875" style="3" bestFit="1" customWidth="1"/>
    <col min="10502" max="10752" width="9.23046875" style="3"/>
    <col min="10753" max="10753" width="15.3046875" style="3" customWidth="1"/>
    <col min="10754" max="10754" width="7.3828125" style="3" customWidth="1"/>
    <col min="10755" max="10755" width="12.3046875" style="3" bestFit="1" customWidth="1"/>
    <col min="10756" max="10756" width="10.3828125" style="3" customWidth="1"/>
    <col min="10757" max="10757" width="12.3046875" style="3" bestFit="1" customWidth="1"/>
    <col min="10758" max="11008" width="9.23046875" style="3"/>
    <col min="11009" max="11009" width="15.3046875" style="3" customWidth="1"/>
    <col min="11010" max="11010" width="7.3828125" style="3" customWidth="1"/>
    <col min="11011" max="11011" width="12.3046875" style="3" bestFit="1" customWidth="1"/>
    <col min="11012" max="11012" width="10.3828125" style="3" customWidth="1"/>
    <col min="11013" max="11013" width="12.3046875" style="3" bestFit="1" customWidth="1"/>
    <col min="11014" max="11264" width="9.23046875" style="3"/>
    <col min="11265" max="11265" width="15.3046875" style="3" customWidth="1"/>
    <col min="11266" max="11266" width="7.3828125" style="3" customWidth="1"/>
    <col min="11267" max="11267" width="12.3046875" style="3" bestFit="1" customWidth="1"/>
    <col min="11268" max="11268" width="10.3828125" style="3" customWidth="1"/>
    <col min="11269" max="11269" width="12.3046875" style="3" bestFit="1" customWidth="1"/>
    <col min="11270" max="11520" width="9.23046875" style="3"/>
    <col min="11521" max="11521" width="15.3046875" style="3" customWidth="1"/>
    <col min="11522" max="11522" width="7.3828125" style="3" customWidth="1"/>
    <col min="11523" max="11523" width="12.3046875" style="3" bestFit="1" customWidth="1"/>
    <col min="11524" max="11524" width="10.3828125" style="3" customWidth="1"/>
    <col min="11525" max="11525" width="12.3046875" style="3" bestFit="1" customWidth="1"/>
    <col min="11526" max="11776" width="9.23046875" style="3"/>
    <col min="11777" max="11777" width="15.3046875" style="3" customWidth="1"/>
    <col min="11778" max="11778" width="7.3828125" style="3" customWidth="1"/>
    <col min="11779" max="11779" width="12.3046875" style="3" bestFit="1" customWidth="1"/>
    <col min="11780" max="11780" width="10.3828125" style="3" customWidth="1"/>
    <col min="11781" max="11781" width="12.3046875" style="3" bestFit="1" customWidth="1"/>
    <col min="11782" max="12032" width="9.23046875" style="3"/>
    <col min="12033" max="12033" width="15.3046875" style="3" customWidth="1"/>
    <col min="12034" max="12034" width="7.3828125" style="3" customWidth="1"/>
    <col min="12035" max="12035" width="12.3046875" style="3" bestFit="1" customWidth="1"/>
    <col min="12036" max="12036" width="10.3828125" style="3" customWidth="1"/>
    <col min="12037" max="12037" width="12.3046875" style="3" bestFit="1" customWidth="1"/>
    <col min="12038" max="12288" width="9.23046875" style="3"/>
    <col min="12289" max="12289" width="15.3046875" style="3" customWidth="1"/>
    <col min="12290" max="12290" width="7.3828125" style="3" customWidth="1"/>
    <col min="12291" max="12291" width="12.3046875" style="3" bestFit="1" customWidth="1"/>
    <col min="12292" max="12292" width="10.3828125" style="3" customWidth="1"/>
    <col min="12293" max="12293" width="12.3046875" style="3" bestFit="1" customWidth="1"/>
    <col min="12294" max="12544" width="9.23046875" style="3"/>
    <col min="12545" max="12545" width="15.3046875" style="3" customWidth="1"/>
    <col min="12546" max="12546" width="7.3828125" style="3" customWidth="1"/>
    <col min="12547" max="12547" width="12.3046875" style="3" bestFit="1" customWidth="1"/>
    <col min="12548" max="12548" width="10.3828125" style="3" customWidth="1"/>
    <col min="12549" max="12549" width="12.3046875" style="3" bestFit="1" customWidth="1"/>
    <col min="12550" max="12800" width="9.23046875" style="3"/>
    <col min="12801" max="12801" width="15.3046875" style="3" customWidth="1"/>
    <col min="12802" max="12802" width="7.3828125" style="3" customWidth="1"/>
    <col min="12803" max="12803" width="12.3046875" style="3" bestFit="1" customWidth="1"/>
    <col min="12804" max="12804" width="10.3828125" style="3" customWidth="1"/>
    <col min="12805" max="12805" width="12.3046875" style="3" bestFit="1" customWidth="1"/>
    <col min="12806" max="13056" width="9.23046875" style="3"/>
    <col min="13057" max="13057" width="15.3046875" style="3" customWidth="1"/>
    <col min="13058" max="13058" width="7.3828125" style="3" customWidth="1"/>
    <col min="13059" max="13059" width="12.3046875" style="3" bestFit="1" customWidth="1"/>
    <col min="13060" max="13060" width="10.3828125" style="3" customWidth="1"/>
    <col min="13061" max="13061" width="12.3046875" style="3" bestFit="1" customWidth="1"/>
    <col min="13062" max="13312" width="9.23046875" style="3"/>
    <col min="13313" max="13313" width="15.3046875" style="3" customWidth="1"/>
    <col min="13314" max="13314" width="7.3828125" style="3" customWidth="1"/>
    <col min="13315" max="13315" width="12.3046875" style="3" bestFit="1" customWidth="1"/>
    <col min="13316" max="13316" width="10.3828125" style="3" customWidth="1"/>
    <col min="13317" max="13317" width="12.3046875" style="3" bestFit="1" customWidth="1"/>
    <col min="13318" max="13568" width="9.23046875" style="3"/>
    <col min="13569" max="13569" width="15.3046875" style="3" customWidth="1"/>
    <col min="13570" max="13570" width="7.3828125" style="3" customWidth="1"/>
    <col min="13571" max="13571" width="12.3046875" style="3" bestFit="1" customWidth="1"/>
    <col min="13572" max="13572" width="10.3828125" style="3" customWidth="1"/>
    <col min="13573" max="13573" width="12.3046875" style="3" bestFit="1" customWidth="1"/>
    <col min="13574" max="13824" width="9.23046875" style="3"/>
    <col min="13825" max="13825" width="15.3046875" style="3" customWidth="1"/>
    <col min="13826" max="13826" width="7.3828125" style="3" customWidth="1"/>
    <col min="13827" max="13827" width="12.3046875" style="3" bestFit="1" customWidth="1"/>
    <col min="13828" max="13828" width="10.3828125" style="3" customWidth="1"/>
    <col min="13829" max="13829" width="12.3046875" style="3" bestFit="1" customWidth="1"/>
    <col min="13830" max="14080" width="9.23046875" style="3"/>
    <col min="14081" max="14081" width="15.3046875" style="3" customWidth="1"/>
    <col min="14082" max="14082" width="7.3828125" style="3" customWidth="1"/>
    <col min="14083" max="14083" width="12.3046875" style="3" bestFit="1" customWidth="1"/>
    <col min="14084" max="14084" width="10.3828125" style="3" customWidth="1"/>
    <col min="14085" max="14085" width="12.3046875" style="3" bestFit="1" customWidth="1"/>
    <col min="14086" max="14336" width="9.23046875" style="3"/>
    <col min="14337" max="14337" width="15.3046875" style="3" customWidth="1"/>
    <col min="14338" max="14338" width="7.3828125" style="3" customWidth="1"/>
    <col min="14339" max="14339" width="12.3046875" style="3" bestFit="1" customWidth="1"/>
    <col min="14340" max="14340" width="10.3828125" style="3" customWidth="1"/>
    <col min="14341" max="14341" width="12.3046875" style="3" bestFit="1" customWidth="1"/>
    <col min="14342" max="14592" width="9.23046875" style="3"/>
    <col min="14593" max="14593" width="15.3046875" style="3" customWidth="1"/>
    <col min="14594" max="14594" width="7.3828125" style="3" customWidth="1"/>
    <col min="14595" max="14595" width="12.3046875" style="3" bestFit="1" customWidth="1"/>
    <col min="14596" max="14596" width="10.3828125" style="3" customWidth="1"/>
    <col min="14597" max="14597" width="12.3046875" style="3" bestFit="1" customWidth="1"/>
    <col min="14598" max="14848" width="9.23046875" style="3"/>
    <col min="14849" max="14849" width="15.3046875" style="3" customWidth="1"/>
    <col min="14850" max="14850" width="7.3828125" style="3" customWidth="1"/>
    <col min="14851" max="14851" width="12.3046875" style="3" bestFit="1" customWidth="1"/>
    <col min="14852" max="14852" width="10.3828125" style="3" customWidth="1"/>
    <col min="14853" max="14853" width="12.3046875" style="3" bestFit="1" customWidth="1"/>
    <col min="14854" max="15104" width="9.23046875" style="3"/>
    <col min="15105" max="15105" width="15.3046875" style="3" customWidth="1"/>
    <col min="15106" max="15106" width="7.3828125" style="3" customWidth="1"/>
    <col min="15107" max="15107" width="12.3046875" style="3" bestFit="1" customWidth="1"/>
    <col min="15108" max="15108" width="10.3828125" style="3" customWidth="1"/>
    <col min="15109" max="15109" width="12.3046875" style="3" bestFit="1" customWidth="1"/>
    <col min="15110" max="15360" width="9.23046875" style="3"/>
    <col min="15361" max="15361" width="15.3046875" style="3" customWidth="1"/>
    <col min="15362" max="15362" width="7.3828125" style="3" customWidth="1"/>
    <col min="15363" max="15363" width="12.3046875" style="3" bestFit="1" customWidth="1"/>
    <col min="15364" max="15364" width="10.3828125" style="3" customWidth="1"/>
    <col min="15365" max="15365" width="12.3046875" style="3" bestFit="1" customWidth="1"/>
    <col min="15366" max="15616" width="9.23046875" style="3"/>
    <col min="15617" max="15617" width="15.3046875" style="3" customWidth="1"/>
    <col min="15618" max="15618" width="7.3828125" style="3" customWidth="1"/>
    <col min="15619" max="15619" width="12.3046875" style="3" bestFit="1" customWidth="1"/>
    <col min="15620" max="15620" width="10.3828125" style="3" customWidth="1"/>
    <col min="15621" max="15621" width="12.3046875" style="3" bestFit="1" customWidth="1"/>
    <col min="15622" max="15872" width="9.23046875" style="3"/>
    <col min="15873" max="15873" width="15.3046875" style="3" customWidth="1"/>
    <col min="15874" max="15874" width="7.3828125" style="3" customWidth="1"/>
    <col min="15875" max="15875" width="12.3046875" style="3" bestFit="1" customWidth="1"/>
    <col min="15876" max="15876" width="10.3828125" style="3" customWidth="1"/>
    <col min="15877" max="15877" width="12.3046875" style="3" bestFit="1" customWidth="1"/>
    <col min="15878" max="16128" width="9.23046875" style="3"/>
    <col min="16129" max="16129" width="15.3046875" style="3" customWidth="1"/>
    <col min="16130" max="16130" width="7.3828125" style="3" customWidth="1"/>
    <col min="16131" max="16131" width="12.3046875" style="3" bestFit="1" customWidth="1"/>
    <col min="16132" max="16132" width="10.3828125" style="3" customWidth="1"/>
    <col min="16133" max="16133" width="12.3046875" style="3" bestFit="1" customWidth="1"/>
    <col min="16134" max="16384" width="9.23046875" style="3"/>
  </cols>
  <sheetData>
    <row r="1" spans="1:11" ht="17.600000000000001" x14ac:dyDescent="0.4">
      <c r="A1" s="1" t="s">
        <v>5</v>
      </c>
      <c r="B1" s="2"/>
    </row>
    <row r="2" spans="1:11" hidden="1" x14ac:dyDescent="0.3">
      <c r="A2" s="3" t="s">
        <v>6</v>
      </c>
    </row>
    <row r="3" spans="1:11" hidden="1" x14ac:dyDescent="0.3">
      <c r="A3" s="3" t="s">
        <v>7</v>
      </c>
    </row>
    <row r="4" spans="1:11" hidden="1" x14ac:dyDescent="0.3">
      <c r="A4" s="4" t="s">
        <v>8</v>
      </c>
      <c r="B4" s="4"/>
    </row>
    <row r="5" spans="1:11" hidden="1" x14ac:dyDescent="0.3">
      <c r="A5" s="5">
        <v>38677</v>
      </c>
      <c r="B5" s="5"/>
    </row>
    <row r="6" spans="1:11" x14ac:dyDescent="0.3">
      <c r="A6" s="6" t="s">
        <v>9</v>
      </c>
      <c r="B6" s="7"/>
      <c r="C6" s="6"/>
      <c r="D6" s="6"/>
      <c r="H6" s="3" t="s">
        <v>170</v>
      </c>
    </row>
    <row r="7" spans="1:11" ht="14.6" x14ac:dyDescent="0.4">
      <c r="A7" s="8" t="s">
        <v>10</v>
      </c>
      <c r="B7" s="9"/>
      <c r="C7" s="8"/>
      <c r="D7" s="8"/>
      <c r="E7" s="8"/>
      <c r="H7" s="149" t="s">
        <v>169</v>
      </c>
    </row>
    <row r="8" spans="1:11" x14ac:dyDescent="0.3">
      <c r="A8" s="4"/>
      <c r="B8" s="4"/>
    </row>
    <row r="9" spans="1:11" x14ac:dyDescent="0.3">
      <c r="D9" s="10" t="s">
        <v>11</v>
      </c>
      <c r="E9" s="10" t="s">
        <v>12</v>
      </c>
    </row>
    <row r="10" spans="1:11" ht="14.6" x14ac:dyDescent="0.4">
      <c r="A10" s="10" t="s">
        <v>0</v>
      </c>
      <c r="B10" s="32">
        <f>C10/$C$10</f>
        <v>1</v>
      </c>
      <c r="C10" s="26">
        <v>39944</v>
      </c>
      <c r="D10" s="45"/>
      <c r="E10" s="13">
        <f>+C10*(1+D10)</f>
        <v>39944</v>
      </c>
      <c r="F10" s="60">
        <f>E10/$E$10</f>
        <v>1</v>
      </c>
      <c r="K10" s="14"/>
    </row>
    <row r="11" spans="1:11" ht="14.6" x14ac:dyDescent="0.4">
      <c r="B11" s="15"/>
      <c r="C11" s="16"/>
      <c r="E11" s="16"/>
      <c r="F11" s="15"/>
      <c r="K11" s="14"/>
    </row>
    <row r="12" spans="1:11" ht="14.6" x14ac:dyDescent="0.4">
      <c r="A12" s="10" t="s">
        <v>1</v>
      </c>
      <c r="B12" s="15"/>
      <c r="C12" s="16"/>
      <c r="E12" s="16"/>
      <c r="F12" s="15"/>
      <c r="K12" s="14"/>
    </row>
    <row r="13" spans="1:11" ht="14.6" x14ac:dyDescent="0.4">
      <c r="A13" s="25" t="s">
        <v>63</v>
      </c>
      <c r="B13" s="61">
        <f>SUM(C13:C16)/C10</f>
        <v>0.75588323653114364</v>
      </c>
      <c r="C13" s="27"/>
      <c r="D13" s="12"/>
      <c r="E13" s="16">
        <f>+C13*(1+D13)</f>
        <v>0</v>
      </c>
      <c r="F13" s="61">
        <f>SUM(E13:E16)/E10</f>
        <v>0.75588323653114364</v>
      </c>
      <c r="K13" s="14"/>
    </row>
    <row r="14" spans="1:11" ht="14.6" x14ac:dyDescent="0.4">
      <c r="A14" s="25" t="s">
        <v>64</v>
      </c>
      <c r="B14" s="61"/>
      <c r="C14" s="27">
        <f>30193-18000-1800</f>
        <v>10393</v>
      </c>
      <c r="D14" s="12"/>
      <c r="E14" s="16">
        <f>+C14*(1+D14)</f>
        <v>10393</v>
      </c>
      <c r="F14" s="61"/>
      <c r="K14" s="14"/>
    </row>
    <row r="15" spans="1:11" ht="14.6" x14ac:dyDescent="0.4">
      <c r="A15" s="15" t="s">
        <v>2</v>
      </c>
      <c r="B15" s="61"/>
      <c r="C15" s="27">
        <v>18000</v>
      </c>
      <c r="D15" s="12"/>
      <c r="E15" s="16">
        <f>+C15*(1+D15)</f>
        <v>18000</v>
      </c>
      <c r="F15" s="61"/>
    </row>
    <row r="16" spans="1:11" ht="14.6" x14ac:dyDescent="0.4">
      <c r="A16" s="15" t="s">
        <v>3</v>
      </c>
      <c r="B16" s="61"/>
      <c r="C16" s="27">
        <v>1800</v>
      </c>
      <c r="D16" s="12"/>
      <c r="E16" s="16">
        <f>+C16*(1+D16)</f>
        <v>1800</v>
      </c>
      <c r="F16" s="61"/>
    </row>
    <row r="17" spans="1:7" ht="14.6" x14ac:dyDescent="0.4">
      <c r="A17" s="10" t="s">
        <v>4</v>
      </c>
      <c r="B17" s="23">
        <f>B10-SUM(B13:B16)</f>
        <v>0.24411676346885636</v>
      </c>
      <c r="C17" s="28"/>
      <c r="D17" s="18"/>
      <c r="E17" s="16"/>
      <c r="F17" s="23">
        <f>F10-SUM(F13:F16)</f>
        <v>0.24411676346885636</v>
      </c>
    </row>
    <row r="18" spans="1:7" ht="14.6" x14ac:dyDescent="0.4">
      <c r="A18" s="3" t="s">
        <v>14</v>
      </c>
      <c r="B18" s="11"/>
      <c r="C18" s="27">
        <v>5303</v>
      </c>
      <c r="D18" s="12"/>
      <c r="E18" s="16">
        <f>+C18*(1+D18)</f>
        <v>5303</v>
      </c>
      <c r="F18" s="11"/>
      <c r="G18" s="44"/>
    </row>
    <row r="19" spans="1:7" x14ac:dyDescent="0.3">
      <c r="A19" s="10" t="s">
        <v>15</v>
      </c>
      <c r="B19" s="17"/>
      <c r="C19" s="29">
        <f>SUM(C13:C18)</f>
        <v>35496</v>
      </c>
      <c r="D19" s="15"/>
      <c r="E19" s="13">
        <f>SUM(E13:E18)</f>
        <v>35496</v>
      </c>
      <c r="F19" s="11"/>
    </row>
    <row r="20" spans="1:7" ht="14.6" x14ac:dyDescent="0.4">
      <c r="C20" s="30"/>
      <c r="E20" s="16"/>
    </row>
    <row r="21" spans="1:7" x14ac:dyDescent="0.3">
      <c r="A21" s="10" t="s">
        <v>16</v>
      </c>
      <c r="B21" s="31"/>
      <c r="C21" s="29">
        <f>+C10-C19</f>
        <v>4448</v>
      </c>
      <c r="E21" s="13">
        <f>+E10-E19</f>
        <v>4448</v>
      </c>
    </row>
    <row r="22" spans="1:7" ht="14.6" x14ac:dyDescent="0.4">
      <c r="A22" s="15" t="s">
        <v>17</v>
      </c>
      <c r="B22" s="19">
        <v>0.1</v>
      </c>
      <c r="C22" s="30">
        <f>+C21*B22</f>
        <v>444.8</v>
      </c>
      <c r="E22" s="16">
        <f>+E21*B22</f>
        <v>444.8</v>
      </c>
      <c r="F22" s="10" t="s">
        <v>18</v>
      </c>
    </row>
    <row r="23" spans="1:7" x14ac:dyDescent="0.3">
      <c r="A23" s="10" t="s">
        <v>19</v>
      </c>
      <c r="B23" s="10"/>
      <c r="C23" s="29">
        <f>+C21-C22</f>
        <v>4003.2</v>
      </c>
      <c r="E23" s="13">
        <f>+E21-E22</f>
        <v>4003.2</v>
      </c>
      <c r="F23" s="20">
        <f>+(E23-C23)/C23</f>
        <v>0</v>
      </c>
    </row>
    <row r="25" spans="1:7" x14ac:dyDescent="0.3">
      <c r="A25" s="3" t="s">
        <v>20</v>
      </c>
      <c r="B25" s="21"/>
      <c r="C25" s="21"/>
      <c r="D25" s="21"/>
      <c r="E25" s="21"/>
    </row>
    <row r="26" spans="1:7" x14ac:dyDescent="0.3">
      <c r="A26" s="3" t="s">
        <v>21</v>
      </c>
      <c r="B26" s="21"/>
      <c r="C26" s="21"/>
      <c r="D26" s="21"/>
      <c r="E26" s="21"/>
    </row>
    <row r="27" spans="1:7" x14ac:dyDescent="0.3">
      <c r="A27" s="3" t="s">
        <v>22</v>
      </c>
    </row>
    <row r="28" spans="1:7" x14ac:dyDescent="0.3">
      <c r="A28" s="3" t="s">
        <v>23</v>
      </c>
    </row>
    <row r="29" spans="1:7" x14ac:dyDescent="0.3">
      <c r="A29" s="3" t="s">
        <v>24</v>
      </c>
    </row>
    <row r="30" spans="1:7" x14ac:dyDescent="0.3">
      <c r="A30" s="3" t="s">
        <v>25</v>
      </c>
    </row>
    <row r="31" spans="1:7" x14ac:dyDescent="0.3">
      <c r="A31" s="3" t="s">
        <v>26</v>
      </c>
    </row>
    <row r="32" spans="1:7" x14ac:dyDescent="0.3">
      <c r="A32" s="22" t="s">
        <v>27</v>
      </c>
    </row>
    <row r="33" spans="1:1" x14ac:dyDescent="0.3">
      <c r="A33" s="3" t="s">
        <v>28</v>
      </c>
    </row>
  </sheetData>
  <mergeCells count="2">
    <mergeCell ref="B13:B16"/>
    <mergeCell ref="F13:F16"/>
  </mergeCells>
  <hyperlinks>
    <hyperlink ref="A4" r:id="rId1" xr:uid="{C4AAC73D-BBA9-4877-8320-F5505A7C480A}"/>
    <hyperlink ref="H7" r:id="rId2" display="https://digitalcommons.usu.edu/cgi/viewcontent.cgi?article=2667&amp;context=extension_curall" xr:uid="{FBE0AFA6-9EB1-4BE1-AD27-8392291D0700}"/>
  </hyperlinks>
  <pageMargins left="0.75" right="0.75" top="1" bottom="1" header="0.5" footer="0.5"/>
  <pageSetup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workbookViewId="0">
      <selection activeCell="A13" sqref="A13"/>
    </sheetView>
  </sheetViews>
  <sheetFormatPr defaultRowHeight="14.6" x14ac:dyDescent="0.4"/>
  <cols>
    <col min="1" max="1" width="68" customWidth="1"/>
    <col min="2" max="2" width="22.3046875" customWidth="1"/>
    <col min="3" max="3" width="22.84375" customWidth="1"/>
  </cols>
  <sheetData>
    <row r="1" spans="1:3" ht="36" thickBot="1" x14ac:dyDescent="0.45">
      <c r="A1" s="46" t="s">
        <v>51</v>
      </c>
      <c r="B1" s="47" t="s">
        <v>52</v>
      </c>
      <c r="C1" s="47" t="s">
        <v>53</v>
      </c>
    </row>
    <row r="2" spans="1:3" ht="36.450000000000003" thickTop="1" thickBot="1" x14ac:dyDescent="0.45">
      <c r="A2" s="48" t="s">
        <v>54</v>
      </c>
      <c r="B2" s="49">
        <v>85305</v>
      </c>
      <c r="C2" s="50">
        <v>1</v>
      </c>
    </row>
    <row r="3" spans="1:3" ht="36" thickBot="1" x14ac:dyDescent="0.45">
      <c r="A3" s="51" t="s">
        <v>55</v>
      </c>
      <c r="B3" s="52">
        <v>70783</v>
      </c>
      <c r="C3" s="53">
        <f>B3/$B$2</f>
        <v>0.82976378875798606</v>
      </c>
    </row>
    <row r="4" spans="1:3" ht="36" thickBot="1" x14ac:dyDescent="0.45">
      <c r="A4" s="54" t="s">
        <v>56</v>
      </c>
      <c r="B4" s="55">
        <f>B2-B3</f>
        <v>14522</v>
      </c>
      <c r="C4" s="56">
        <f>B4/B2</f>
        <v>0.17023621124201396</v>
      </c>
    </row>
    <row r="5" spans="1:3" ht="36" thickBot="1" x14ac:dyDescent="0.45">
      <c r="A5" s="57" t="s">
        <v>57</v>
      </c>
      <c r="B5" s="58">
        <v>7850</v>
      </c>
      <c r="C5" s="53">
        <f t="shared" ref="C5" si="0">B5/$B$2</f>
        <v>9.2022741926030133E-2</v>
      </c>
    </row>
    <row r="6" spans="1:3" ht="36" thickBot="1" x14ac:dyDescent="0.45">
      <c r="A6" s="59" t="s">
        <v>58</v>
      </c>
      <c r="B6" s="55">
        <f>B4-B5</f>
        <v>6672</v>
      </c>
      <c r="C6" s="56">
        <f>B6/B2</f>
        <v>7.8213469315983816E-2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workbookViewId="0">
      <selection activeCell="B9" sqref="B9"/>
    </sheetView>
  </sheetViews>
  <sheetFormatPr defaultRowHeight="14.6" x14ac:dyDescent="0.4"/>
  <cols>
    <col min="1" max="1" width="68" customWidth="1"/>
    <col min="2" max="2" width="22.3046875" customWidth="1"/>
    <col min="3" max="3" width="22.84375" customWidth="1"/>
  </cols>
  <sheetData>
    <row r="1" spans="1:3" ht="36" thickBot="1" x14ac:dyDescent="0.45">
      <c r="A1" s="46" t="s">
        <v>51</v>
      </c>
      <c r="B1" s="47" t="s">
        <v>52</v>
      </c>
      <c r="C1" s="47" t="s">
        <v>53</v>
      </c>
    </row>
    <row r="2" spans="1:3" ht="36.450000000000003" thickTop="1" thickBot="1" x14ac:dyDescent="0.45">
      <c r="A2" s="48" t="s">
        <v>54</v>
      </c>
      <c r="B2" s="49">
        <v>85305</v>
      </c>
      <c r="C2" s="50">
        <v>1</v>
      </c>
    </row>
    <row r="3" spans="1:3" ht="36" thickBot="1" x14ac:dyDescent="0.45">
      <c r="A3" s="51" t="s">
        <v>59</v>
      </c>
      <c r="B3" s="52">
        <v>43407</v>
      </c>
      <c r="C3" s="53">
        <f>B3/$B$2</f>
        <v>0.50884473360295412</v>
      </c>
    </row>
    <row r="4" spans="1:3" ht="36" thickBot="1" x14ac:dyDescent="0.45">
      <c r="A4" s="51" t="s">
        <v>60</v>
      </c>
      <c r="B4" s="52">
        <v>24821</v>
      </c>
      <c r="C4" s="53">
        <f t="shared" ref="C4:C8" si="0">B4/$B$2</f>
        <v>0.29096770412050876</v>
      </c>
    </row>
    <row r="5" spans="1:3" ht="36" thickBot="1" x14ac:dyDescent="0.45">
      <c r="A5" s="51" t="s">
        <v>61</v>
      </c>
      <c r="B5" s="52">
        <v>2555</v>
      </c>
      <c r="C5" s="53">
        <f t="shared" si="0"/>
        <v>2.9951351034523181E-2</v>
      </c>
    </row>
    <row r="6" spans="1:3" ht="36" thickBot="1" x14ac:dyDescent="0.45">
      <c r="A6" s="51" t="s">
        <v>62</v>
      </c>
      <c r="B6" s="52">
        <v>0</v>
      </c>
      <c r="C6" s="53">
        <f t="shared" si="0"/>
        <v>0</v>
      </c>
    </row>
    <row r="7" spans="1:3" ht="36" thickBot="1" x14ac:dyDescent="0.45">
      <c r="A7" s="54" t="s">
        <v>56</v>
      </c>
      <c r="B7" s="55">
        <f>B2-SUM(B3:B6)</f>
        <v>14522</v>
      </c>
      <c r="C7" s="56">
        <f>B7/B2</f>
        <v>0.17023621124201396</v>
      </c>
    </row>
    <row r="8" spans="1:3" ht="36" thickBot="1" x14ac:dyDescent="0.45">
      <c r="A8" s="57" t="s">
        <v>57</v>
      </c>
      <c r="B8" s="58">
        <v>7850</v>
      </c>
      <c r="C8" s="53">
        <f t="shared" si="0"/>
        <v>9.2022741926030133E-2</v>
      </c>
    </row>
    <row r="9" spans="1:3" ht="36" thickBot="1" x14ac:dyDescent="0.45">
      <c r="A9" s="59" t="s">
        <v>58</v>
      </c>
      <c r="B9" s="55">
        <f>B7-B8</f>
        <v>6672</v>
      </c>
      <c r="C9" s="56">
        <f>B9/B2</f>
        <v>7.8213469315983816E-2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17"/>
  <sheetViews>
    <sheetView zoomScale="140" zoomScaleNormal="140" workbookViewId="0">
      <selection activeCell="E5" sqref="E5"/>
    </sheetView>
  </sheetViews>
  <sheetFormatPr defaultRowHeight="12.45" x14ac:dyDescent="0.3"/>
  <cols>
    <col min="1" max="1" width="3.3828125" style="3" customWidth="1"/>
    <col min="2" max="2" width="47.3046875" style="3" customWidth="1"/>
    <col min="3" max="3" width="16.84375" style="3" customWidth="1"/>
    <col min="4" max="4" width="16.3046875" style="3" customWidth="1"/>
    <col min="5" max="5" width="18.53515625" style="3" customWidth="1"/>
    <col min="6" max="249" width="8.69140625" style="3"/>
    <col min="250" max="250" width="15.3046875" style="3" customWidth="1"/>
    <col min="251" max="251" width="7.3828125" style="3" customWidth="1"/>
    <col min="252" max="252" width="12.3046875" style="3" bestFit="1" customWidth="1"/>
    <col min="253" max="253" width="10.3828125" style="3" customWidth="1"/>
    <col min="254" max="254" width="12.3046875" style="3" bestFit="1" customWidth="1"/>
    <col min="255" max="505" width="8.69140625" style="3"/>
    <col min="506" max="506" width="15.3046875" style="3" customWidth="1"/>
    <col min="507" max="507" width="7.3828125" style="3" customWidth="1"/>
    <col min="508" max="508" width="12.3046875" style="3" bestFit="1" customWidth="1"/>
    <col min="509" max="509" width="10.3828125" style="3" customWidth="1"/>
    <col min="510" max="510" width="12.3046875" style="3" bestFit="1" customWidth="1"/>
    <col min="511" max="761" width="8.69140625" style="3"/>
    <col min="762" max="762" width="15.3046875" style="3" customWidth="1"/>
    <col min="763" max="763" width="7.3828125" style="3" customWidth="1"/>
    <col min="764" max="764" width="12.3046875" style="3" bestFit="1" customWidth="1"/>
    <col min="765" max="765" width="10.3828125" style="3" customWidth="1"/>
    <col min="766" max="766" width="12.3046875" style="3" bestFit="1" customWidth="1"/>
    <col min="767" max="1017" width="8.69140625" style="3"/>
    <col min="1018" max="1018" width="15.3046875" style="3" customWidth="1"/>
    <col min="1019" max="1019" width="7.3828125" style="3" customWidth="1"/>
    <col min="1020" max="1020" width="12.3046875" style="3" bestFit="1" customWidth="1"/>
    <col min="1021" max="1021" width="10.3828125" style="3" customWidth="1"/>
    <col min="1022" max="1022" width="12.3046875" style="3" bestFit="1" customWidth="1"/>
    <col min="1023" max="1273" width="8.69140625" style="3"/>
    <col min="1274" max="1274" width="15.3046875" style="3" customWidth="1"/>
    <col min="1275" max="1275" width="7.3828125" style="3" customWidth="1"/>
    <col min="1276" max="1276" width="12.3046875" style="3" bestFit="1" customWidth="1"/>
    <col min="1277" max="1277" width="10.3828125" style="3" customWidth="1"/>
    <col min="1278" max="1278" width="12.3046875" style="3" bestFit="1" customWidth="1"/>
    <col min="1279" max="1529" width="8.69140625" style="3"/>
    <col min="1530" max="1530" width="15.3046875" style="3" customWidth="1"/>
    <col min="1531" max="1531" width="7.3828125" style="3" customWidth="1"/>
    <col min="1532" max="1532" width="12.3046875" style="3" bestFit="1" customWidth="1"/>
    <col min="1533" max="1533" width="10.3828125" style="3" customWidth="1"/>
    <col min="1534" max="1534" width="12.3046875" style="3" bestFit="1" customWidth="1"/>
    <col min="1535" max="1785" width="8.69140625" style="3"/>
    <col min="1786" max="1786" width="15.3046875" style="3" customWidth="1"/>
    <col min="1787" max="1787" width="7.3828125" style="3" customWidth="1"/>
    <col min="1788" max="1788" width="12.3046875" style="3" bestFit="1" customWidth="1"/>
    <col min="1789" max="1789" width="10.3828125" style="3" customWidth="1"/>
    <col min="1790" max="1790" width="12.3046875" style="3" bestFit="1" customWidth="1"/>
    <col min="1791" max="2041" width="8.69140625" style="3"/>
    <col min="2042" max="2042" width="15.3046875" style="3" customWidth="1"/>
    <col min="2043" max="2043" width="7.3828125" style="3" customWidth="1"/>
    <col min="2044" max="2044" width="12.3046875" style="3" bestFit="1" customWidth="1"/>
    <col min="2045" max="2045" width="10.3828125" style="3" customWidth="1"/>
    <col min="2046" max="2046" width="12.3046875" style="3" bestFit="1" customWidth="1"/>
    <col min="2047" max="2297" width="8.69140625" style="3"/>
    <col min="2298" max="2298" width="15.3046875" style="3" customWidth="1"/>
    <col min="2299" max="2299" width="7.3828125" style="3" customWidth="1"/>
    <col min="2300" max="2300" width="12.3046875" style="3" bestFit="1" customWidth="1"/>
    <col min="2301" max="2301" width="10.3828125" style="3" customWidth="1"/>
    <col min="2302" max="2302" width="12.3046875" style="3" bestFit="1" customWidth="1"/>
    <col min="2303" max="2553" width="8.69140625" style="3"/>
    <col min="2554" max="2554" width="15.3046875" style="3" customWidth="1"/>
    <col min="2555" max="2555" width="7.3828125" style="3" customWidth="1"/>
    <col min="2556" max="2556" width="12.3046875" style="3" bestFit="1" customWidth="1"/>
    <col min="2557" max="2557" width="10.3828125" style="3" customWidth="1"/>
    <col min="2558" max="2558" width="12.3046875" style="3" bestFit="1" customWidth="1"/>
    <col min="2559" max="2809" width="8.69140625" style="3"/>
    <col min="2810" max="2810" width="15.3046875" style="3" customWidth="1"/>
    <col min="2811" max="2811" width="7.3828125" style="3" customWidth="1"/>
    <col min="2812" max="2812" width="12.3046875" style="3" bestFit="1" customWidth="1"/>
    <col min="2813" max="2813" width="10.3828125" style="3" customWidth="1"/>
    <col min="2814" max="2814" width="12.3046875" style="3" bestFit="1" customWidth="1"/>
    <col min="2815" max="3065" width="8.69140625" style="3"/>
    <col min="3066" max="3066" width="15.3046875" style="3" customWidth="1"/>
    <col min="3067" max="3067" width="7.3828125" style="3" customWidth="1"/>
    <col min="3068" max="3068" width="12.3046875" style="3" bestFit="1" customWidth="1"/>
    <col min="3069" max="3069" width="10.3828125" style="3" customWidth="1"/>
    <col min="3070" max="3070" width="12.3046875" style="3" bestFit="1" customWidth="1"/>
    <col min="3071" max="3321" width="8.69140625" style="3"/>
    <col min="3322" max="3322" width="15.3046875" style="3" customWidth="1"/>
    <col min="3323" max="3323" width="7.3828125" style="3" customWidth="1"/>
    <col min="3324" max="3324" width="12.3046875" style="3" bestFit="1" customWidth="1"/>
    <col min="3325" max="3325" width="10.3828125" style="3" customWidth="1"/>
    <col min="3326" max="3326" width="12.3046875" style="3" bestFit="1" customWidth="1"/>
    <col min="3327" max="3577" width="8.69140625" style="3"/>
    <col min="3578" max="3578" width="15.3046875" style="3" customWidth="1"/>
    <col min="3579" max="3579" width="7.3828125" style="3" customWidth="1"/>
    <col min="3580" max="3580" width="12.3046875" style="3" bestFit="1" customWidth="1"/>
    <col min="3581" max="3581" width="10.3828125" style="3" customWidth="1"/>
    <col min="3582" max="3582" width="12.3046875" style="3" bestFit="1" customWidth="1"/>
    <col min="3583" max="3833" width="8.69140625" style="3"/>
    <col min="3834" max="3834" width="15.3046875" style="3" customWidth="1"/>
    <col min="3835" max="3835" width="7.3828125" style="3" customWidth="1"/>
    <col min="3836" max="3836" width="12.3046875" style="3" bestFit="1" customWidth="1"/>
    <col min="3837" max="3837" width="10.3828125" style="3" customWidth="1"/>
    <col min="3838" max="3838" width="12.3046875" style="3" bestFit="1" customWidth="1"/>
    <col min="3839" max="4089" width="8.69140625" style="3"/>
    <col min="4090" max="4090" width="15.3046875" style="3" customWidth="1"/>
    <col min="4091" max="4091" width="7.3828125" style="3" customWidth="1"/>
    <col min="4092" max="4092" width="12.3046875" style="3" bestFit="1" customWidth="1"/>
    <col min="4093" max="4093" width="10.3828125" style="3" customWidth="1"/>
    <col min="4094" max="4094" width="12.3046875" style="3" bestFit="1" customWidth="1"/>
    <col min="4095" max="4345" width="8.69140625" style="3"/>
    <col min="4346" max="4346" width="15.3046875" style="3" customWidth="1"/>
    <col min="4347" max="4347" width="7.3828125" style="3" customWidth="1"/>
    <col min="4348" max="4348" width="12.3046875" style="3" bestFit="1" customWidth="1"/>
    <col min="4349" max="4349" width="10.3828125" style="3" customWidth="1"/>
    <col min="4350" max="4350" width="12.3046875" style="3" bestFit="1" customWidth="1"/>
    <col min="4351" max="4601" width="8.69140625" style="3"/>
    <col min="4602" max="4602" width="15.3046875" style="3" customWidth="1"/>
    <col min="4603" max="4603" width="7.3828125" style="3" customWidth="1"/>
    <col min="4604" max="4604" width="12.3046875" style="3" bestFit="1" customWidth="1"/>
    <col min="4605" max="4605" width="10.3828125" style="3" customWidth="1"/>
    <col min="4606" max="4606" width="12.3046875" style="3" bestFit="1" customWidth="1"/>
    <col min="4607" max="4857" width="8.69140625" style="3"/>
    <col min="4858" max="4858" width="15.3046875" style="3" customWidth="1"/>
    <col min="4859" max="4859" width="7.3828125" style="3" customWidth="1"/>
    <col min="4860" max="4860" width="12.3046875" style="3" bestFit="1" customWidth="1"/>
    <col min="4861" max="4861" width="10.3828125" style="3" customWidth="1"/>
    <col min="4862" max="4862" width="12.3046875" style="3" bestFit="1" customWidth="1"/>
    <col min="4863" max="5113" width="8.69140625" style="3"/>
    <col min="5114" max="5114" width="15.3046875" style="3" customWidth="1"/>
    <col min="5115" max="5115" width="7.3828125" style="3" customWidth="1"/>
    <col min="5116" max="5116" width="12.3046875" style="3" bestFit="1" customWidth="1"/>
    <col min="5117" max="5117" width="10.3828125" style="3" customWidth="1"/>
    <col min="5118" max="5118" width="12.3046875" style="3" bestFit="1" customWidth="1"/>
    <col min="5119" max="5369" width="8.69140625" style="3"/>
    <col min="5370" max="5370" width="15.3046875" style="3" customWidth="1"/>
    <col min="5371" max="5371" width="7.3828125" style="3" customWidth="1"/>
    <col min="5372" max="5372" width="12.3046875" style="3" bestFit="1" customWidth="1"/>
    <col min="5373" max="5373" width="10.3828125" style="3" customWidth="1"/>
    <col min="5374" max="5374" width="12.3046875" style="3" bestFit="1" customWidth="1"/>
    <col min="5375" max="5625" width="8.69140625" style="3"/>
    <col min="5626" max="5626" width="15.3046875" style="3" customWidth="1"/>
    <col min="5627" max="5627" width="7.3828125" style="3" customWidth="1"/>
    <col min="5628" max="5628" width="12.3046875" style="3" bestFit="1" customWidth="1"/>
    <col min="5629" max="5629" width="10.3828125" style="3" customWidth="1"/>
    <col min="5630" max="5630" width="12.3046875" style="3" bestFit="1" customWidth="1"/>
    <col min="5631" max="5881" width="8.69140625" style="3"/>
    <col min="5882" max="5882" width="15.3046875" style="3" customWidth="1"/>
    <col min="5883" max="5883" width="7.3828125" style="3" customWidth="1"/>
    <col min="5884" max="5884" width="12.3046875" style="3" bestFit="1" customWidth="1"/>
    <col min="5885" max="5885" width="10.3828125" style="3" customWidth="1"/>
    <col min="5886" max="5886" width="12.3046875" style="3" bestFit="1" customWidth="1"/>
    <col min="5887" max="6137" width="8.69140625" style="3"/>
    <col min="6138" max="6138" width="15.3046875" style="3" customWidth="1"/>
    <col min="6139" max="6139" width="7.3828125" style="3" customWidth="1"/>
    <col min="6140" max="6140" width="12.3046875" style="3" bestFit="1" customWidth="1"/>
    <col min="6141" max="6141" width="10.3828125" style="3" customWidth="1"/>
    <col min="6142" max="6142" width="12.3046875" style="3" bestFit="1" customWidth="1"/>
    <col min="6143" max="6393" width="8.69140625" style="3"/>
    <col min="6394" max="6394" width="15.3046875" style="3" customWidth="1"/>
    <col min="6395" max="6395" width="7.3828125" style="3" customWidth="1"/>
    <col min="6396" max="6396" width="12.3046875" style="3" bestFit="1" customWidth="1"/>
    <col min="6397" max="6397" width="10.3828125" style="3" customWidth="1"/>
    <col min="6398" max="6398" width="12.3046875" style="3" bestFit="1" customWidth="1"/>
    <col min="6399" max="6649" width="8.69140625" style="3"/>
    <col min="6650" max="6650" width="15.3046875" style="3" customWidth="1"/>
    <col min="6651" max="6651" width="7.3828125" style="3" customWidth="1"/>
    <col min="6652" max="6652" width="12.3046875" style="3" bestFit="1" customWidth="1"/>
    <col min="6653" max="6653" width="10.3828125" style="3" customWidth="1"/>
    <col min="6654" max="6654" width="12.3046875" style="3" bestFit="1" customWidth="1"/>
    <col min="6655" max="6905" width="8.69140625" style="3"/>
    <col min="6906" max="6906" width="15.3046875" style="3" customWidth="1"/>
    <col min="6907" max="6907" width="7.3828125" style="3" customWidth="1"/>
    <col min="6908" max="6908" width="12.3046875" style="3" bestFit="1" customWidth="1"/>
    <col min="6909" max="6909" width="10.3828125" style="3" customWidth="1"/>
    <col min="6910" max="6910" width="12.3046875" style="3" bestFit="1" customWidth="1"/>
    <col min="6911" max="7161" width="8.69140625" style="3"/>
    <col min="7162" max="7162" width="15.3046875" style="3" customWidth="1"/>
    <col min="7163" max="7163" width="7.3828125" style="3" customWidth="1"/>
    <col min="7164" max="7164" width="12.3046875" style="3" bestFit="1" customWidth="1"/>
    <col min="7165" max="7165" width="10.3828125" style="3" customWidth="1"/>
    <col min="7166" max="7166" width="12.3046875" style="3" bestFit="1" customWidth="1"/>
    <col min="7167" max="7417" width="8.69140625" style="3"/>
    <col min="7418" max="7418" width="15.3046875" style="3" customWidth="1"/>
    <col min="7419" max="7419" width="7.3828125" style="3" customWidth="1"/>
    <col min="7420" max="7420" width="12.3046875" style="3" bestFit="1" customWidth="1"/>
    <col min="7421" max="7421" width="10.3828125" style="3" customWidth="1"/>
    <col min="7422" max="7422" width="12.3046875" style="3" bestFit="1" customWidth="1"/>
    <col min="7423" max="7673" width="8.69140625" style="3"/>
    <col min="7674" max="7674" width="15.3046875" style="3" customWidth="1"/>
    <col min="7675" max="7675" width="7.3828125" style="3" customWidth="1"/>
    <col min="7676" max="7676" width="12.3046875" style="3" bestFit="1" customWidth="1"/>
    <col min="7677" max="7677" width="10.3828125" style="3" customWidth="1"/>
    <col min="7678" max="7678" width="12.3046875" style="3" bestFit="1" customWidth="1"/>
    <col min="7679" max="7929" width="8.69140625" style="3"/>
    <col min="7930" max="7930" width="15.3046875" style="3" customWidth="1"/>
    <col min="7931" max="7931" width="7.3828125" style="3" customWidth="1"/>
    <col min="7932" max="7932" width="12.3046875" style="3" bestFit="1" customWidth="1"/>
    <col min="7933" max="7933" width="10.3828125" style="3" customWidth="1"/>
    <col min="7934" max="7934" width="12.3046875" style="3" bestFit="1" customWidth="1"/>
    <col min="7935" max="8185" width="8.69140625" style="3"/>
    <col min="8186" max="8186" width="15.3046875" style="3" customWidth="1"/>
    <col min="8187" max="8187" width="7.3828125" style="3" customWidth="1"/>
    <col min="8188" max="8188" width="12.3046875" style="3" bestFit="1" customWidth="1"/>
    <col min="8189" max="8189" width="10.3828125" style="3" customWidth="1"/>
    <col min="8190" max="8190" width="12.3046875" style="3" bestFit="1" customWidth="1"/>
    <col min="8191" max="8441" width="8.69140625" style="3"/>
    <col min="8442" max="8442" width="15.3046875" style="3" customWidth="1"/>
    <col min="8443" max="8443" width="7.3828125" style="3" customWidth="1"/>
    <col min="8444" max="8444" width="12.3046875" style="3" bestFit="1" customWidth="1"/>
    <col min="8445" max="8445" width="10.3828125" style="3" customWidth="1"/>
    <col min="8446" max="8446" width="12.3046875" style="3" bestFit="1" customWidth="1"/>
    <col min="8447" max="8697" width="8.69140625" style="3"/>
    <col min="8698" max="8698" width="15.3046875" style="3" customWidth="1"/>
    <col min="8699" max="8699" width="7.3828125" style="3" customWidth="1"/>
    <col min="8700" max="8700" width="12.3046875" style="3" bestFit="1" customWidth="1"/>
    <col min="8701" max="8701" width="10.3828125" style="3" customWidth="1"/>
    <col min="8702" max="8702" width="12.3046875" style="3" bestFit="1" customWidth="1"/>
    <col min="8703" max="8953" width="8.69140625" style="3"/>
    <col min="8954" max="8954" width="15.3046875" style="3" customWidth="1"/>
    <col min="8955" max="8955" width="7.3828125" style="3" customWidth="1"/>
    <col min="8956" max="8956" width="12.3046875" style="3" bestFit="1" customWidth="1"/>
    <col min="8957" max="8957" width="10.3828125" style="3" customWidth="1"/>
    <col min="8958" max="8958" width="12.3046875" style="3" bestFit="1" customWidth="1"/>
    <col min="8959" max="9209" width="8.69140625" style="3"/>
    <col min="9210" max="9210" width="15.3046875" style="3" customWidth="1"/>
    <col min="9211" max="9211" width="7.3828125" style="3" customWidth="1"/>
    <col min="9212" max="9212" width="12.3046875" style="3" bestFit="1" customWidth="1"/>
    <col min="9213" max="9213" width="10.3828125" style="3" customWidth="1"/>
    <col min="9214" max="9214" width="12.3046875" style="3" bestFit="1" customWidth="1"/>
    <col min="9215" max="9465" width="8.69140625" style="3"/>
    <col min="9466" max="9466" width="15.3046875" style="3" customWidth="1"/>
    <col min="9467" max="9467" width="7.3828125" style="3" customWidth="1"/>
    <col min="9468" max="9468" width="12.3046875" style="3" bestFit="1" customWidth="1"/>
    <col min="9469" max="9469" width="10.3828125" style="3" customWidth="1"/>
    <col min="9470" max="9470" width="12.3046875" style="3" bestFit="1" customWidth="1"/>
    <col min="9471" max="9721" width="8.69140625" style="3"/>
    <col min="9722" max="9722" width="15.3046875" style="3" customWidth="1"/>
    <col min="9723" max="9723" width="7.3828125" style="3" customWidth="1"/>
    <col min="9724" max="9724" width="12.3046875" style="3" bestFit="1" customWidth="1"/>
    <col min="9725" max="9725" width="10.3828125" style="3" customWidth="1"/>
    <col min="9726" max="9726" width="12.3046875" style="3" bestFit="1" customWidth="1"/>
    <col min="9727" max="9977" width="8.69140625" style="3"/>
    <col min="9978" max="9978" width="15.3046875" style="3" customWidth="1"/>
    <col min="9979" max="9979" width="7.3828125" style="3" customWidth="1"/>
    <col min="9980" max="9980" width="12.3046875" style="3" bestFit="1" customWidth="1"/>
    <col min="9981" max="9981" width="10.3828125" style="3" customWidth="1"/>
    <col min="9982" max="9982" width="12.3046875" style="3" bestFit="1" customWidth="1"/>
    <col min="9983" max="10233" width="8.69140625" style="3"/>
    <col min="10234" max="10234" width="15.3046875" style="3" customWidth="1"/>
    <col min="10235" max="10235" width="7.3828125" style="3" customWidth="1"/>
    <col min="10236" max="10236" width="12.3046875" style="3" bestFit="1" customWidth="1"/>
    <col min="10237" max="10237" width="10.3828125" style="3" customWidth="1"/>
    <col min="10238" max="10238" width="12.3046875" style="3" bestFit="1" customWidth="1"/>
    <col min="10239" max="10489" width="8.69140625" style="3"/>
    <col min="10490" max="10490" width="15.3046875" style="3" customWidth="1"/>
    <col min="10491" max="10491" width="7.3828125" style="3" customWidth="1"/>
    <col min="10492" max="10492" width="12.3046875" style="3" bestFit="1" customWidth="1"/>
    <col min="10493" max="10493" width="10.3828125" style="3" customWidth="1"/>
    <col min="10494" max="10494" width="12.3046875" style="3" bestFit="1" customWidth="1"/>
    <col min="10495" max="10745" width="8.69140625" style="3"/>
    <col min="10746" max="10746" width="15.3046875" style="3" customWidth="1"/>
    <col min="10747" max="10747" width="7.3828125" style="3" customWidth="1"/>
    <col min="10748" max="10748" width="12.3046875" style="3" bestFit="1" customWidth="1"/>
    <col min="10749" max="10749" width="10.3828125" style="3" customWidth="1"/>
    <col min="10750" max="10750" width="12.3046875" style="3" bestFit="1" customWidth="1"/>
    <col min="10751" max="11001" width="8.69140625" style="3"/>
    <col min="11002" max="11002" width="15.3046875" style="3" customWidth="1"/>
    <col min="11003" max="11003" width="7.3828125" style="3" customWidth="1"/>
    <col min="11004" max="11004" width="12.3046875" style="3" bestFit="1" customWidth="1"/>
    <col min="11005" max="11005" width="10.3828125" style="3" customWidth="1"/>
    <col min="11006" max="11006" width="12.3046875" style="3" bestFit="1" customWidth="1"/>
    <col min="11007" max="11257" width="8.69140625" style="3"/>
    <col min="11258" max="11258" width="15.3046875" style="3" customWidth="1"/>
    <col min="11259" max="11259" width="7.3828125" style="3" customWidth="1"/>
    <col min="11260" max="11260" width="12.3046875" style="3" bestFit="1" customWidth="1"/>
    <col min="11261" max="11261" width="10.3828125" style="3" customWidth="1"/>
    <col min="11262" max="11262" width="12.3046875" style="3" bestFit="1" customWidth="1"/>
    <col min="11263" max="11513" width="8.69140625" style="3"/>
    <col min="11514" max="11514" width="15.3046875" style="3" customWidth="1"/>
    <col min="11515" max="11515" width="7.3828125" style="3" customWidth="1"/>
    <col min="11516" max="11516" width="12.3046875" style="3" bestFit="1" customWidth="1"/>
    <col min="11517" max="11517" width="10.3828125" style="3" customWidth="1"/>
    <col min="11518" max="11518" width="12.3046875" style="3" bestFit="1" customWidth="1"/>
    <col min="11519" max="11769" width="8.69140625" style="3"/>
    <col min="11770" max="11770" width="15.3046875" style="3" customWidth="1"/>
    <col min="11771" max="11771" width="7.3828125" style="3" customWidth="1"/>
    <col min="11772" max="11772" width="12.3046875" style="3" bestFit="1" customWidth="1"/>
    <col min="11773" max="11773" width="10.3828125" style="3" customWidth="1"/>
    <col min="11774" max="11774" width="12.3046875" style="3" bestFit="1" customWidth="1"/>
    <col min="11775" max="12025" width="8.69140625" style="3"/>
    <col min="12026" max="12026" width="15.3046875" style="3" customWidth="1"/>
    <col min="12027" max="12027" width="7.3828125" style="3" customWidth="1"/>
    <col min="12028" max="12028" width="12.3046875" style="3" bestFit="1" customWidth="1"/>
    <col min="12029" max="12029" width="10.3828125" style="3" customWidth="1"/>
    <col min="12030" max="12030" width="12.3046875" style="3" bestFit="1" customWidth="1"/>
    <col min="12031" max="12281" width="8.69140625" style="3"/>
    <col min="12282" max="12282" width="15.3046875" style="3" customWidth="1"/>
    <col min="12283" max="12283" width="7.3828125" style="3" customWidth="1"/>
    <col min="12284" max="12284" width="12.3046875" style="3" bestFit="1" customWidth="1"/>
    <col min="12285" max="12285" width="10.3828125" style="3" customWidth="1"/>
    <col min="12286" max="12286" width="12.3046875" style="3" bestFit="1" customWidth="1"/>
    <col min="12287" max="12537" width="8.69140625" style="3"/>
    <col min="12538" max="12538" width="15.3046875" style="3" customWidth="1"/>
    <col min="12539" max="12539" width="7.3828125" style="3" customWidth="1"/>
    <col min="12540" max="12540" width="12.3046875" style="3" bestFit="1" customWidth="1"/>
    <col min="12541" max="12541" width="10.3828125" style="3" customWidth="1"/>
    <col min="12542" max="12542" width="12.3046875" style="3" bestFit="1" customWidth="1"/>
    <col min="12543" max="12793" width="8.69140625" style="3"/>
    <col min="12794" max="12794" width="15.3046875" style="3" customWidth="1"/>
    <col min="12795" max="12795" width="7.3828125" style="3" customWidth="1"/>
    <col min="12796" max="12796" width="12.3046875" style="3" bestFit="1" customWidth="1"/>
    <col min="12797" max="12797" width="10.3828125" style="3" customWidth="1"/>
    <col min="12798" max="12798" width="12.3046875" style="3" bestFit="1" customWidth="1"/>
    <col min="12799" max="13049" width="8.69140625" style="3"/>
    <col min="13050" max="13050" width="15.3046875" style="3" customWidth="1"/>
    <col min="13051" max="13051" width="7.3828125" style="3" customWidth="1"/>
    <col min="13052" max="13052" width="12.3046875" style="3" bestFit="1" customWidth="1"/>
    <col min="13053" max="13053" width="10.3828125" style="3" customWidth="1"/>
    <col min="13054" max="13054" width="12.3046875" style="3" bestFit="1" customWidth="1"/>
    <col min="13055" max="13305" width="8.69140625" style="3"/>
    <col min="13306" max="13306" width="15.3046875" style="3" customWidth="1"/>
    <col min="13307" max="13307" width="7.3828125" style="3" customWidth="1"/>
    <col min="13308" max="13308" width="12.3046875" style="3" bestFit="1" customWidth="1"/>
    <col min="13309" max="13309" width="10.3828125" style="3" customWidth="1"/>
    <col min="13310" max="13310" width="12.3046875" style="3" bestFit="1" customWidth="1"/>
    <col min="13311" max="13561" width="8.69140625" style="3"/>
    <col min="13562" max="13562" width="15.3046875" style="3" customWidth="1"/>
    <col min="13563" max="13563" width="7.3828125" style="3" customWidth="1"/>
    <col min="13564" max="13564" width="12.3046875" style="3" bestFit="1" customWidth="1"/>
    <col min="13565" max="13565" width="10.3828125" style="3" customWidth="1"/>
    <col min="13566" max="13566" width="12.3046875" style="3" bestFit="1" customWidth="1"/>
    <col min="13567" max="13817" width="8.69140625" style="3"/>
    <col min="13818" max="13818" width="15.3046875" style="3" customWidth="1"/>
    <col min="13819" max="13819" width="7.3828125" style="3" customWidth="1"/>
    <col min="13820" max="13820" width="12.3046875" style="3" bestFit="1" customWidth="1"/>
    <col min="13821" max="13821" width="10.3828125" style="3" customWidth="1"/>
    <col min="13822" max="13822" width="12.3046875" style="3" bestFit="1" customWidth="1"/>
    <col min="13823" max="14073" width="8.69140625" style="3"/>
    <col min="14074" max="14074" width="15.3046875" style="3" customWidth="1"/>
    <col min="14075" max="14075" width="7.3828125" style="3" customWidth="1"/>
    <col min="14076" max="14076" width="12.3046875" style="3" bestFit="1" customWidth="1"/>
    <col min="14077" max="14077" width="10.3828125" style="3" customWidth="1"/>
    <col min="14078" max="14078" width="12.3046875" style="3" bestFit="1" customWidth="1"/>
    <col min="14079" max="14329" width="8.69140625" style="3"/>
    <col min="14330" max="14330" width="15.3046875" style="3" customWidth="1"/>
    <col min="14331" max="14331" width="7.3828125" style="3" customWidth="1"/>
    <col min="14332" max="14332" width="12.3046875" style="3" bestFit="1" customWidth="1"/>
    <col min="14333" max="14333" width="10.3828125" style="3" customWidth="1"/>
    <col min="14334" max="14334" width="12.3046875" style="3" bestFit="1" customWidth="1"/>
    <col min="14335" max="14585" width="8.69140625" style="3"/>
    <col min="14586" max="14586" width="15.3046875" style="3" customWidth="1"/>
    <col min="14587" max="14587" width="7.3828125" style="3" customWidth="1"/>
    <col min="14588" max="14588" width="12.3046875" style="3" bestFit="1" customWidth="1"/>
    <col min="14589" max="14589" width="10.3828125" style="3" customWidth="1"/>
    <col min="14590" max="14590" width="12.3046875" style="3" bestFit="1" customWidth="1"/>
    <col min="14591" max="14841" width="8.69140625" style="3"/>
    <col min="14842" max="14842" width="15.3046875" style="3" customWidth="1"/>
    <col min="14843" max="14843" width="7.3828125" style="3" customWidth="1"/>
    <col min="14844" max="14844" width="12.3046875" style="3" bestFit="1" customWidth="1"/>
    <col min="14845" max="14845" width="10.3828125" style="3" customWidth="1"/>
    <col min="14846" max="14846" width="12.3046875" style="3" bestFit="1" customWidth="1"/>
    <col min="14847" max="15097" width="8.69140625" style="3"/>
    <col min="15098" max="15098" width="15.3046875" style="3" customWidth="1"/>
    <col min="15099" max="15099" width="7.3828125" style="3" customWidth="1"/>
    <col min="15100" max="15100" width="12.3046875" style="3" bestFit="1" customWidth="1"/>
    <col min="15101" max="15101" width="10.3828125" style="3" customWidth="1"/>
    <col min="15102" max="15102" width="12.3046875" style="3" bestFit="1" customWidth="1"/>
    <col min="15103" max="15353" width="8.69140625" style="3"/>
    <col min="15354" max="15354" width="15.3046875" style="3" customWidth="1"/>
    <col min="15355" max="15355" width="7.3828125" style="3" customWidth="1"/>
    <col min="15356" max="15356" width="12.3046875" style="3" bestFit="1" customWidth="1"/>
    <col min="15357" max="15357" width="10.3828125" style="3" customWidth="1"/>
    <col min="15358" max="15358" width="12.3046875" style="3" bestFit="1" customWidth="1"/>
    <col min="15359" max="15609" width="8.69140625" style="3"/>
    <col min="15610" max="15610" width="15.3046875" style="3" customWidth="1"/>
    <col min="15611" max="15611" width="7.3828125" style="3" customWidth="1"/>
    <col min="15612" max="15612" width="12.3046875" style="3" bestFit="1" customWidth="1"/>
    <col min="15613" max="15613" width="10.3828125" style="3" customWidth="1"/>
    <col min="15614" max="15614" width="12.3046875" style="3" bestFit="1" customWidth="1"/>
    <col min="15615" max="15865" width="8.69140625" style="3"/>
    <col min="15866" max="15866" width="15.3046875" style="3" customWidth="1"/>
    <col min="15867" max="15867" width="7.3828125" style="3" customWidth="1"/>
    <col min="15868" max="15868" width="12.3046875" style="3" bestFit="1" customWidth="1"/>
    <col min="15869" max="15869" width="10.3828125" style="3" customWidth="1"/>
    <col min="15870" max="15870" width="12.3046875" style="3" bestFit="1" customWidth="1"/>
    <col min="15871" max="16121" width="8.69140625" style="3"/>
    <col min="16122" max="16122" width="15.3046875" style="3" customWidth="1"/>
    <col min="16123" max="16123" width="7.3828125" style="3" customWidth="1"/>
    <col min="16124" max="16124" width="12.3046875" style="3" bestFit="1" customWidth="1"/>
    <col min="16125" max="16125" width="10.3828125" style="3" customWidth="1"/>
    <col min="16126" max="16126" width="12.3046875" style="3" bestFit="1" customWidth="1"/>
    <col min="16127" max="16384" width="8.69140625" style="3"/>
  </cols>
  <sheetData>
    <row r="2" spans="1:5" x14ac:dyDescent="0.3">
      <c r="B2" s="43" t="s">
        <v>44</v>
      </c>
    </row>
    <row r="3" spans="1:5" ht="12.9" thickBot="1" x14ac:dyDescent="0.35"/>
    <row r="4" spans="1:5" ht="18.899999999999999" thickBot="1" x14ac:dyDescent="0.35">
      <c r="A4" s="33"/>
      <c r="B4" s="33" t="s">
        <v>29</v>
      </c>
      <c r="C4" s="33" t="s">
        <v>30</v>
      </c>
      <c r="D4" s="33" t="s">
        <v>47</v>
      </c>
      <c r="E4" s="33" t="s">
        <v>48</v>
      </c>
    </row>
    <row r="5" spans="1:5" ht="37.75" thickTop="1" thickBot="1" x14ac:dyDescent="0.35">
      <c r="A5" s="34" t="s">
        <v>31</v>
      </c>
      <c r="B5" s="34" t="s">
        <v>32</v>
      </c>
      <c r="C5" s="35">
        <v>6672</v>
      </c>
      <c r="D5" s="35"/>
      <c r="E5" s="35"/>
    </row>
    <row r="6" spans="1:5" ht="18.899999999999999" thickBot="1" x14ac:dyDescent="0.35">
      <c r="A6" s="36" t="s">
        <v>33</v>
      </c>
      <c r="B6" s="36" t="s">
        <v>34</v>
      </c>
      <c r="C6" s="37">
        <v>0</v>
      </c>
      <c r="D6" s="37">
        <v>0</v>
      </c>
      <c r="E6" s="37">
        <v>0</v>
      </c>
    </row>
    <row r="7" spans="1:5" ht="18.899999999999999" thickBot="1" x14ac:dyDescent="0.35">
      <c r="A7" s="38" t="s">
        <v>35</v>
      </c>
      <c r="B7" s="38" t="s">
        <v>36</v>
      </c>
      <c r="C7" s="39">
        <f>C5+C6</f>
        <v>6672</v>
      </c>
      <c r="D7" s="39">
        <f>D5+D6</f>
        <v>0</v>
      </c>
      <c r="E7" s="39">
        <f>E5+E6</f>
        <v>0</v>
      </c>
    </row>
    <row r="8" spans="1:5" ht="18.899999999999999" thickBot="1" x14ac:dyDescent="0.35">
      <c r="A8" s="36" t="s">
        <v>37</v>
      </c>
      <c r="B8" s="36" t="s">
        <v>38</v>
      </c>
      <c r="C8" s="37">
        <v>7850</v>
      </c>
      <c r="D8" s="37"/>
      <c r="E8" s="37"/>
    </row>
    <row r="9" spans="1:5" ht="18.899999999999999" thickBot="1" x14ac:dyDescent="0.35">
      <c r="A9" s="38" t="s">
        <v>39</v>
      </c>
      <c r="B9" s="38" t="s">
        <v>40</v>
      </c>
      <c r="C9" s="39">
        <f>C8+C7</f>
        <v>14522</v>
      </c>
      <c r="D9" s="39">
        <f>D8+D7</f>
        <v>0</v>
      </c>
      <c r="E9" s="39">
        <f>E8+E7</f>
        <v>0</v>
      </c>
    </row>
    <row r="10" spans="1:5" ht="18.899999999999999" thickBot="1" x14ac:dyDescent="0.35">
      <c r="A10" s="36" t="s">
        <v>41</v>
      </c>
      <c r="B10" s="36" t="s">
        <v>42</v>
      </c>
      <c r="C10" s="40">
        <v>0.17</v>
      </c>
      <c r="D10" s="40"/>
      <c r="E10" s="40"/>
    </row>
    <row r="11" spans="1:5" ht="18.45" x14ac:dyDescent="0.3">
      <c r="A11" s="41" t="s">
        <v>43</v>
      </c>
      <c r="B11" s="41" t="s">
        <v>50</v>
      </c>
      <c r="C11" s="42">
        <f>C9/C10</f>
        <v>85423.529411764699</v>
      </c>
      <c r="D11" s="42" t="e">
        <f>D9/D10</f>
        <v>#DIV/0!</v>
      </c>
      <c r="E11" s="42" t="e">
        <f>E9/E10</f>
        <v>#DIV/0!</v>
      </c>
    </row>
    <row r="13" spans="1:5" ht="14.6" x14ac:dyDescent="0.4">
      <c r="B13" s="3" t="s">
        <v>45</v>
      </c>
      <c r="D13" s="14"/>
    </row>
    <row r="14" spans="1:5" ht="14.6" x14ac:dyDescent="0.4">
      <c r="B14" s="3" t="s">
        <v>46</v>
      </c>
      <c r="D14" s="14"/>
    </row>
    <row r="15" spans="1:5" ht="14.6" x14ac:dyDescent="0.4">
      <c r="B15" s="10" t="s">
        <v>49</v>
      </c>
      <c r="D15" s="14"/>
    </row>
    <row r="16" spans="1:5" ht="14.6" x14ac:dyDescent="0.4">
      <c r="D16" s="14"/>
    </row>
    <row r="17" spans="4:4" ht="14.6" x14ac:dyDescent="0.4">
      <c r="D17" s="14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raspberry jam </vt:lpstr>
      <vt:lpstr>Sensitivity Analysis-raspberry</vt:lpstr>
      <vt:lpstr>Sensitivity Analysis-flower</vt:lpstr>
      <vt:lpstr>Sensitivity Analysis-vegetable</vt:lpstr>
      <vt:lpstr>5 line Income Statement</vt:lpstr>
      <vt:lpstr>5 line IS Expanded</vt:lpstr>
      <vt:lpstr>Sales Needed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Ruby Ward</dc:creator>
  <cp:lastModifiedBy>Ruby Ward</cp:lastModifiedBy>
  <dcterms:created xsi:type="dcterms:W3CDTF">2020-01-20T23:50:08Z</dcterms:created>
  <dcterms:modified xsi:type="dcterms:W3CDTF">2022-02-23T01:34:41Z</dcterms:modified>
</cp:coreProperties>
</file>