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0791116\Documents\"/>
    </mc:Choice>
  </mc:AlternateContent>
  <xr:revisionPtr revIDLastSave="0" documentId="8_{971B930C-FC91-489C-8EFD-E15CB1931D5D}" xr6:coauthVersionLast="47" xr6:coauthVersionMax="47" xr10:uidLastSave="{00000000-0000-0000-0000-000000000000}"/>
  <bookViews>
    <workbookView xWindow="28680" yWindow="15" windowWidth="29040" windowHeight="15840" xr2:uid="{D2477145-124E-4C9F-8304-93837B376665}"/>
  </bookViews>
  <sheets>
    <sheet name="Water Tanker Truck" sheetId="1" r:id="rId1"/>
    <sheet name="Water Tanker Truck Graphs" sheetId="4" r:id="rId2"/>
    <sheet name="Pickup Truck" sheetId="2" r:id="rId3"/>
    <sheet name="Pickup Truck Graphs" sheetId="5" r:id="rId4"/>
    <sheet name="Comparisons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G16" i="2"/>
  <c r="G18" i="2"/>
  <c r="G17" i="2"/>
  <c r="G17" i="1"/>
  <c r="G16" i="1"/>
  <c r="G28" i="2"/>
  <c r="G9" i="2"/>
  <c r="G6" i="2"/>
  <c r="G8" i="2" s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" i="4"/>
  <c r="G19" i="1"/>
  <c r="G18" i="1"/>
  <c r="G23" i="2"/>
  <c r="G23" i="1"/>
  <c r="J23" i="2"/>
  <c r="G28" i="1"/>
  <c r="G27" i="1"/>
  <c r="G4" i="1"/>
  <c r="G29" i="1" s="1"/>
  <c r="G5" i="1"/>
  <c r="G7" i="1"/>
  <c r="J17" i="1"/>
  <c r="J19" i="1"/>
  <c r="G22" i="1"/>
  <c r="G27" i="2"/>
  <c r="G22" i="2"/>
  <c r="J19" i="2"/>
  <c r="J17" i="2"/>
  <c r="G7" i="2"/>
  <c r="G5" i="2"/>
  <c r="G4" i="2"/>
  <c r="G6" i="1" l="1"/>
  <c r="G8" i="1" s="1"/>
  <c r="G9" i="1" s="1"/>
  <c r="G24" i="1"/>
  <c r="G29" i="2"/>
  <c r="G24" i="2"/>
  <c r="L5" i="5" l="1"/>
  <c r="L6" i="5"/>
  <c r="L14" i="5"/>
  <c r="L22" i="5"/>
  <c r="L30" i="5"/>
  <c r="L38" i="5"/>
  <c r="K8" i="5"/>
  <c r="K16" i="5"/>
  <c r="K24" i="5"/>
  <c r="K32" i="5"/>
  <c r="K40" i="5"/>
  <c r="J10" i="5"/>
  <c r="J18" i="5"/>
  <c r="J26" i="5"/>
  <c r="J34" i="5"/>
  <c r="J4" i="5"/>
  <c r="I12" i="5"/>
  <c r="I20" i="5"/>
  <c r="I28" i="5"/>
  <c r="I36" i="5"/>
  <c r="C4" i="5"/>
  <c r="AK23" i="3" s="1"/>
  <c r="L41" i="5"/>
  <c r="L7" i="5"/>
  <c r="L15" i="5"/>
  <c r="L23" i="5"/>
  <c r="L31" i="5"/>
  <c r="L39" i="5"/>
  <c r="K9" i="5"/>
  <c r="K17" i="5"/>
  <c r="K25" i="5"/>
  <c r="K33" i="5"/>
  <c r="K41" i="5"/>
  <c r="J11" i="5"/>
  <c r="J19" i="5"/>
  <c r="J27" i="5"/>
  <c r="J35" i="5"/>
  <c r="I5" i="5"/>
  <c r="I13" i="5"/>
  <c r="I21" i="5"/>
  <c r="I29" i="5"/>
  <c r="I37" i="5"/>
  <c r="C3" i="5"/>
  <c r="AK22" i="3" s="1"/>
  <c r="L25" i="5"/>
  <c r="L33" i="5"/>
  <c r="K19" i="5"/>
  <c r="J13" i="5"/>
  <c r="I7" i="5"/>
  <c r="I39" i="5"/>
  <c r="L34" i="5"/>
  <c r="J6" i="5"/>
  <c r="J38" i="5"/>
  <c r="I24" i="5"/>
  <c r="I40" i="5"/>
  <c r="J31" i="5"/>
  <c r="I25" i="5"/>
  <c r="L20" i="5"/>
  <c r="K14" i="5"/>
  <c r="K38" i="5"/>
  <c r="J24" i="5"/>
  <c r="I26" i="5"/>
  <c r="L37" i="5"/>
  <c r="K39" i="5"/>
  <c r="J25" i="5"/>
  <c r="J41" i="5"/>
  <c r="I19" i="5"/>
  <c r="C5" i="5"/>
  <c r="AK24" i="3" s="1"/>
  <c r="L8" i="5"/>
  <c r="L16" i="5"/>
  <c r="L24" i="5"/>
  <c r="L32" i="5"/>
  <c r="L40" i="5"/>
  <c r="K10" i="5"/>
  <c r="K18" i="5"/>
  <c r="K26" i="5"/>
  <c r="K34" i="5"/>
  <c r="K4" i="5"/>
  <c r="J12" i="5"/>
  <c r="J20" i="5"/>
  <c r="J28" i="5"/>
  <c r="J36" i="5"/>
  <c r="I6" i="5"/>
  <c r="I14" i="5"/>
  <c r="I22" i="5"/>
  <c r="I30" i="5"/>
  <c r="I38" i="5"/>
  <c r="C2" i="5"/>
  <c r="AK21" i="3" s="1"/>
  <c r="L17" i="5"/>
  <c r="K11" i="5"/>
  <c r="K27" i="5"/>
  <c r="K35" i="5"/>
  <c r="J5" i="5"/>
  <c r="J21" i="5"/>
  <c r="J29" i="5"/>
  <c r="J37" i="5"/>
  <c r="I15" i="5"/>
  <c r="I23" i="5"/>
  <c r="I31" i="5"/>
  <c r="L18" i="5"/>
  <c r="L26" i="5"/>
  <c r="L4" i="5"/>
  <c r="K12" i="5"/>
  <c r="K20" i="5"/>
  <c r="K28" i="5"/>
  <c r="K36" i="5"/>
  <c r="J14" i="5"/>
  <c r="J22" i="5"/>
  <c r="J30" i="5"/>
  <c r="I8" i="5"/>
  <c r="I16" i="5"/>
  <c r="I32" i="5"/>
  <c r="J23" i="5"/>
  <c r="I9" i="5"/>
  <c r="I33" i="5"/>
  <c r="L28" i="5"/>
  <c r="K6" i="5"/>
  <c r="K22" i="5"/>
  <c r="J8" i="5"/>
  <c r="J32" i="5"/>
  <c r="I10" i="5"/>
  <c r="I34" i="5"/>
  <c r="L13" i="5"/>
  <c r="K7" i="5"/>
  <c r="K23" i="5"/>
  <c r="J9" i="5"/>
  <c r="I35" i="5"/>
  <c r="L9" i="5"/>
  <c r="L10" i="5"/>
  <c r="L11" i="5"/>
  <c r="L19" i="5"/>
  <c r="L27" i="5"/>
  <c r="L35" i="5"/>
  <c r="K5" i="5"/>
  <c r="K13" i="5"/>
  <c r="K21" i="5"/>
  <c r="K29" i="5"/>
  <c r="K37" i="5"/>
  <c r="J7" i="5"/>
  <c r="J15" i="5"/>
  <c r="J39" i="5"/>
  <c r="I17" i="5"/>
  <c r="I41" i="5"/>
  <c r="L36" i="5"/>
  <c r="K30" i="5"/>
  <c r="J16" i="5"/>
  <c r="J40" i="5"/>
  <c r="I18" i="5"/>
  <c r="I4" i="5"/>
  <c r="L21" i="5"/>
  <c r="L29" i="5"/>
  <c r="K15" i="5"/>
  <c r="K31" i="5"/>
  <c r="J17" i="5"/>
  <c r="J33" i="5"/>
  <c r="I11" i="5"/>
  <c r="I27" i="5"/>
  <c r="L12" i="5"/>
  <c r="G13" i="2"/>
  <c r="M4" i="5" s="1"/>
  <c r="K31" i="4"/>
  <c r="L10" i="4"/>
  <c r="L18" i="4"/>
  <c r="L34" i="4"/>
  <c r="K9" i="4"/>
  <c r="K25" i="4"/>
  <c r="K41" i="4"/>
  <c r="L19" i="4"/>
  <c r="L35" i="4"/>
  <c r="K10" i="4"/>
  <c r="K18" i="4"/>
  <c r="K26" i="4"/>
  <c r="K34" i="4"/>
  <c r="K4" i="4"/>
  <c r="L12" i="4"/>
  <c r="L20" i="4"/>
  <c r="L28" i="4"/>
  <c r="L36" i="4"/>
  <c r="K11" i="4"/>
  <c r="K19" i="4"/>
  <c r="K27" i="4"/>
  <c r="K35" i="4"/>
  <c r="L5" i="4"/>
  <c r="L13" i="4"/>
  <c r="L21" i="4"/>
  <c r="L29" i="4"/>
  <c r="L37" i="4"/>
  <c r="K12" i="4"/>
  <c r="K20" i="4"/>
  <c r="K28" i="4"/>
  <c r="K36" i="4"/>
  <c r="L6" i="4"/>
  <c r="L14" i="4"/>
  <c r="L22" i="4"/>
  <c r="L30" i="4"/>
  <c r="K13" i="4"/>
  <c r="K29" i="4"/>
  <c r="L15" i="4"/>
  <c r="L23" i="4"/>
  <c r="L39" i="4"/>
  <c r="L38" i="4"/>
  <c r="K5" i="4"/>
  <c r="K21" i="4"/>
  <c r="L7" i="4"/>
  <c r="L31" i="4"/>
  <c r="K37" i="4"/>
  <c r="K6" i="4"/>
  <c r="K14" i="4"/>
  <c r="K22" i="4"/>
  <c r="K30" i="4"/>
  <c r="K38" i="4"/>
  <c r="L8" i="4"/>
  <c r="L16" i="4"/>
  <c r="L24" i="4"/>
  <c r="L32" i="4"/>
  <c r="L40" i="4"/>
  <c r="K7" i="4"/>
  <c r="K15" i="4"/>
  <c r="K23" i="4"/>
  <c r="K39" i="4"/>
  <c r="L9" i="4"/>
  <c r="L17" i="4"/>
  <c r="L25" i="4"/>
  <c r="L33" i="4"/>
  <c r="L41" i="4"/>
  <c r="K8" i="4"/>
  <c r="K16" i="4"/>
  <c r="K24" i="4"/>
  <c r="K32" i="4"/>
  <c r="K40" i="4"/>
  <c r="L26" i="4"/>
  <c r="L4" i="4"/>
  <c r="K17" i="4"/>
  <c r="K33" i="4"/>
  <c r="L11" i="4"/>
  <c r="L27" i="4"/>
  <c r="J4" i="4"/>
  <c r="J9" i="4"/>
  <c r="J17" i="4"/>
  <c r="J25" i="4"/>
  <c r="J33" i="4"/>
  <c r="J41" i="4"/>
  <c r="J10" i="4"/>
  <c r="J18" i="4"/>
  <c r="J26" i="4"/>
  <c r="J34" i="4"/>
  <c r="J11" i="4"/>
  <c r="J19" i="4"/>
  <c r="J27" i="4"/>
  <c r="J35" i="4"/>
  <c r="J5" i="4"/>
  <c r="J12" i="4"/>
  <c r="J20" i="4"/>
  <c r="J28" i="4"/>
  <c r="J36" i="4"/>
  <c r="G10" i="1"/>
  <c r="J8" i="4"/>
  <c r="J32" i="4"/>
  <c r="J13" i="4"/>
  <c r="J21" i="4"/>
  <c r="J29" i="4"/>
  <c r="J37" i="4"/>
  <c r="I4" i="4"/>
  <c r="J6" i="4"/>
  <c r="J14" i="4"/>
  <c r="J22" i="4"/>
  <c r="J30" i="4"/>
  <c r="J38" i="4"/>
  <c r="J7" i="4"/>
  <c r="J15" i="4"/>
  <c r="J23" i="4"/>
  <c r="J31" i="4"/>
  <c r="J39" i="4"/>
  <c r="J16" i="4"/>
  <c r="J24" i="4"/>
  <c r="J40" i="4"/>
  <c r="C4" i="4"/>
  <c r="AL23" i="3" s="1"/>
  <c r="C3" i="4"/>
  <c r="AL22" i="3" s="1"/>
  <c r="C5" i="4"/>
  <c r="AL24" i="3" s="1"/>
  <c r="I41" i="4"/>
  <c r="I33" i="4"/>
  <c r="I25" i="4"/>
  <c r="I17" i="4"/>
  <c r="I9" i="4"/>
  <c r="I24" i="4"/>
  <c r="I39" i="4"/>
  <c r="I31" i="4"/>
  <c r="I23" i="4"/>
  <c r="I7" i="4"/>
  <c r="I14" i="4"/>
  <c r="I40" i="4"/>
  <c r="I38" i="4"/>
  <c r="I37" i="4"/>
  <c r="I29" i="4"/>
  <c r="I21" i="4"/>
  <c r="I13" i="4"/>
  <c r="I5" i="4"/>
  <c r="I30" i="4"/>
  <c r="I36" i="4"/>
  <c r="I28" i="4"/>
  <c r="I20" i="4"/>
  <c r="I12" i="4"/>
  <c r="I26" i="4"/>
  <c r="I18" i="4"/>
  <c r="I10" i="4"/>
  <c r="I32" i="4"/>
  <c r="I16" i="4"/>
  <c r="I8" i="4"/>
  <c r="I6" i="4"/>
  <c r="I35" i="4"/>
  <c r="I27" i="4"/>
  <c r="I19" i="4"/>
  <c r="I11" i="4"/>
  <c r="I15" i="4"/>
  <c r="C2" i="4"/>
  <c r="AL21" i="3" s="1"/>
  <c r="I22" i="4"/>
  <c r="I34" i="4"/>
  <c r="G13" i="1"/>
  <c r="G10" i="2"/>
  <c r="B22" i="2" s="1"/>
  <c r="M33" i="5" l="1"/>
  <c r="M28" i="5"/>
  <c r="M17" i="5"/>
  <c r="M7" i="5"/>
  <c r="M37" i="5"/>
  <c r="M35" i="5"/>
  <c r="M34" i="5"/>
  <c r="M9" i="5"/>
  <c r="M6" i="5"/>
  <c r="M29" i="5"/>
  <c r="M27" i="5"/>
  <c r="M40" i="5"/>
  <c r="M23" i="5"/>
  <c r="M21" i="5"/>
  <c r="M26" i="5"/>
  <c r="M19" i="5"/>
  <c r="M18" i="5"/>
  <c r="M32" i="5"/>
  <c r="M15" i="5"/>
  <c r="M13" i="5"/>
  <c r="M22" i="5"/>
  <c r="M12" i="5"/>
  <c r="M14" i="5"/>
  <c r="M11" i="5"/>
  <c r="M10" i="5"/>
  <c r="M24" i="5"/>
  <c r="M38" i="5"/>
  <c r="M36" i="5"/>
  <c r="M41" i="5"/>
  <c r="M16" i="5"/>
  <c r="M30" i="5"/>
  <c r="M5" i="5"/>
  <c r="M20" i="5"/>
  <c r="M8" i="5"/>
  <c r="M39" i="5"/>
  <c r="M25" i="5"/>
  <c r="M31" i="5"/>
  <c r="B22" i="1"/>
  <c r="B25" i="1" l="1"/>
  <c r="C6" i="4"/>
  <c r="B25" i="2"/>
  <c r="C6" i="5" s="1"/>
  <c r="D30" i="3"/>
  <c r="D39" i="3"/>
  <c r="D41" i="3"/>
  <c r="D33" i="3"/>
  <c r="D34" i="3"/>
  <c r="D27" i="3"/>
  <c r="D38" i="3"/>
  <c r="D47" i="3"/>
  <c r="D12" i="3"/>
  <c r="D49" i="3"/>
  <c r="D42" i="3"/>
  <c r="D35" i="3"/>
  <c r="D46" i="3"/>
  <c r="D8" i="3"/>
  <c r="D52" i="3"/>
  <c r="D36" i="3"/>
  <c r="D50" i="3"/>
  <c r="D43" i="3"/>
  <c r="D40" i="3"/>
  <c r="D11" i="3"/>
  <c r="D31" i="3"/>
  <c r="D25" i="3"/>
  <c r="D4" i="3"/>
  <c r="D16" i="3"/>
  <c r="D29" i="3"/>
  <c r="D13" i="3"/>
  <c r="D28" i="3"/>
  <c r="D51" i="3"/>
  <c r="D24" i="3"/>
  <c r="D45" i="3"/>
  <c r="D53" i="3"/>
  <c r="D5" i="3"/>
  <c r="D20" i="3"/>
  <c r="D6" i="3"/>
  <c r="D15" i="3"/>
  <c r="D32" i="3"/>
  <c r="D10" i="3"/>
  <c r="D44" i="3"/>
  <c r="D14" i="3"/>
  <c r="D17" i="3"/>
  <c r="D21" i="3"/>
  <c r="D48" i="3"/>
  <c r="D19" i="3"/>
  <c r="D7" i="3"/>
  <c r="D9" i="3"/>
  <c r="D37" i="3"/>
  <c r="D23" i="3"/>
  <c r="D18" i="3"/>
  <c r="D22" i="3"/>
  <c r="D26" i="3"/>
  <c r="B23" i="2"/>
  <c r="B15" i="3" l="1"/>
  <c r="B52" i="3"/>
  <c r="R28" i="3"/>
  <c r="B26" i="3"/>
  <c r="B53" i="3"/>
  <c r="R75" i="3"/>
  <c r="B37" i="3"/>
  <c r="B21" i="3"/>
  <c r="R46" i="3"/>
  <c r="B50" i="3"/>
  <c r="R51" i="3"/>
  <c r="B22" i="3"/>
  <c r="R97" i="3"/>
  <c r="R23" i="3"/>
  <c r="B46" i="3"/>
  <c r="B14" i="3"/>
  <c r="B10" i="3"/>
  <c r="R35" i="3"/>
  <c r="B9" i="3"/>
  <c r="B39" i="3"/>
  <c r="B49" i="3"/>
  <c r="B36" i="3"/>
  <c r="R65" i="3"/>
  <c r="R118" i="3"/>
  <c r="R120" i="3"/>
  <c r="B44" i="3"/>
  <c r="B13" i="3"/>
  <c r="B5" i="3"/>
  <c r="B30" i="3"/>
  <c r="B32" i="3"/>
  <c r="B8" i="3"/>
  <c r="R17" i="3"/>
  <c r="R110" i="3"/>
  <c r="R100" i="3"/>
  <c r="R95" i="3"/>
  <c r="R112" i="3"/>
  <c r="R117" i="3"/>
  <c r="R76" i="3"/>
  <c r="R79" i="3"/>
  <c r="R96" i="3"/>
  <c r="R109" i="3"/>
  <c r="R60" i="3"/>
  <c r="R63" i="3"/>
  <c r="R64" i="3"/>
  <c r="R29" i="3"/>
  <c r="R44" i="3"/>
  <c r="R31" i="3"/>
  <c r="R24" i="3"/>
  <c r="R74" i="3"/>
  <c r="B23" i="3"/>
  <c r="B28" i="3"/>
  <c r="R104" i="3"/>
  <c r="R4" i="3"/>
  <c r="R94" i="3"/>
  <c r="B23" i="1"/>
  <c r="B42" i="3"/>
  <c r="B18" i="3"/>
  <c r="B35" i="3"/>
  <c r="B33" i="3"/>
  <c r="R43" i="3"/>
  <c r="R88" i="3"/>
  <c r="R84" i="3"/>
  <c r="R81" i="3"/>
  <c r="R111" i="3"/>
  <c r="R70" i="3"/>
  <c r="R93" i="3"/>
  <c r="B12" i="3"/>
  <c r="B43" i="3"/>
  <c r="R107" i="3"/>
  <c r="R108" i="3"/>
  <c r="R101" i="3"/>
  <c r="B17" i="3"/>
  <c r="B38" i="3"/>
  <c r="B31" i="3"/>
  <c r="B24" i="3"/>
  <c r="B16" i="3"/>
  <c r="R27" i="3"/>
  <c r="R56" i="3"/>
  <c r="R68" i="3"/>
  <c r="R33" i="3"/>
  <c r="R103" i="3"/>
  <c r="R62" i="3"/>
  <c r="R77" i="3"/>
  <c r="R16" i="3"/>
  <c r="B29" i="3"/>
  <c r="B48" i="3"/>
  <c r="B51" i="3"/>
  <c r="B7" i="3"/>
  <c r="B4" i="3"/>
  <c r="R113" i="3"/>
  <c r="R119" i="3"/>
  <c r="R52" i="3"/>
  <c r="R9" i="3"/>
  <c r="R71" i="3"/>
  <c r="R54" i="3"/>
  <c r="R37" i="3"/>
  <c r="R7" i="3"/>
  <c r="R30" i="3"/>
  <c r="R82" i="3"/>
  <c r="R115" i="3"/>
  <c r="R19" i="3"/>
  <c r="B20" i="3"/>
  <c r="B6" i="3"/>
  <c r="B27" i="3"/>
  <c r="B45" i="3"/>
  <c r="B11" i="3"/>
  <c r="R20" i="3"/>
  <c r="R73" i="3"/>
  <c r="R72" i="3"/>
  <c r="R47" i="3"/>
  <c r="R36" i="3"/>
  <c r="R105" i="3"/>
  <c r="R80" i="3"/>
  <c r="R87" i="3"/>
  <c r="R102" i="3"/>
  <c r="R38" i="3"/>
  <c r="R85" i="3"/>
  <c r="R21" i="3"/>
  <c r="R11" i="3"/>
  <c r="R66" i="3"/>
  <c r="R13" i="3"/>
  <c r="R59" i="3"/>
  <c r="R58" i="3"/>
  <c r="B19" i="3"/>
  <c r="R91" i="3"/>
  <c r="R49" i="3"/>
  <c r="R32" i="3"/>
  <c r="R15" i="3"/>
  <c r="R99" i="3"/>
  <c r="R57" i="3"/>
  <c r="R48" i="3"/>
  <c r="R55" i="3"/>
  <c r="R86" i="3"/>
  <c r="R22" i="3"/>
  <c r="R69" i="3"/>
  <c r="R5" i="3"/>
  <c r="R114" i="3"/>
  <c r="R50" i="3"/>
  <c r="B47" i="3"/>
  <c r="B40" i="3"/>
  <c r="B41" i="3"/>
  <c r="B34" i="3"/>
  <c r="B25" i="3"/>
  <c r="R67" i="3"/>
  <c r="R25" i="3"/>
  <c r="R8" i="3"/>
  <c r="R6" i="3"/>
  <c r="R83" i="3"/>
  <c r="R41" i="3"/>
  <c r="R40" i="3"/>
  <c r="R39" i="3"/>
  <c r="R78" i="3"/>
  <c r="R14" i="3"/>
  <c r="R61" i="3"/>
  <c r="R12" i="3"/>
  <c r="R106" i="3"/>
  <c r="R42" i="3"/>
  <c r="R53" i="3"/>
  <c r="R116" i="3"/>
  <c r="R98" i="3"/>
  <c r="R34" i="3"/>
  <c r="R45" i="3"/>
  <c r="R92" i="3"/>
  <c r="R90" i="3"/>
  <c r="R26" i="3"/>
  <c r="R18" i="3"/>
  <c r="R10" i="3"/>
  <c r="R89" i="3"/>
  <c r="T4" i="3"/>
  <c r="T7" i="3"/>
  <c r="T15" i="3"/>
  <c r="T23" i="3"/>
  <c r="T31" i="3"/>
  <c r="T39" i="3"/>
  <c r="T47" i="3"/>
  <c r="T55" i="3"/>
  <c r="T63" i="3"/>
  <c r="T71" i="3"/>
  <c r="T79" i="3"/>
  <c r="T87" i="3"/>
  <c r="T95" i="3"/>
  <c r="T103" i="3"/>
  <c r="T111" i="3"/>
  <c r="T119" i="3"/>
  <c r="T8" i="3"/>
  <c r="T16" i="3"/>
  <c r="T24" i="3"/>
  <c r="T32" i="3"/>
  <c r="T40" i="3"/>
  <c r="T48" i="3"/>
  <c r="T56" i="3"/>
  <c r="T64" i="3"/>
  <c r="T72" i="3"/>
  <c r="T80" i="3"/>
  <c r="T88" i="3"/>
  <c r="T96" i="3"/>
  <c r="T104" i="3"/>
  <c r="T112" i="3"/>
  <c r="T120" i="3"/>
  <c r="T9" i="3"/>
  <c r="T17" i="3"/>
  <c r="T25" i="3"/>
  <c r="T33" i="3"/>
  <c r="T41" i="3"/>
  <c r="T49" i="3"/>
  <c r="T57" i="3"/>
  <c r="T65" i="3"/>
  <c r="T73" i="3"/>
  <c r="T81" i="3"/>
  <c r="T89" i="3"/>
  <c r="T97" i="3"/>
  <c r="T105" i="3"/>
  <c r="T113" i="3"/>
  <c r="T10" i="3"/>
  <c r="T18" i="3"/>
  <c r="T26" i="3"/>
  <c r="T34" i="3"/>
  <c r="T42" i="3"/>
  <c r="T50" i="3"/>
  <c r="T58" i="3"/>
  <c r="T66" i="3"/>
  <c r="T74" i="3"/>
  <c r="T82" i="3"/>
  <c r="T90" i="3"/>
  <c r="T98" i="3"/>
  <c r="T106" i="3"/>
  <c r="T114" i="3"/>
  <c r="T5" i="3"/>
  <c r="T29" i="3"/>
  <c r="T45" i="3"/>
  <c r="T61" i="3"/>
  <c r="T77" i="3"/>
  <c r="T93" i="3"/>
  <c r="T117" i="3"/>
  <c r="T14" i="3"/>
  <c r="T30" i="3"/>
  <c r="T46" i="3"/>
  <c r="T62" i="3"/>
  <c r="T78" i="3"/>
  <c r="T94" i="3"/>
  <c r="T110" i="3"/>
  <c r="T11" i="3"/>
  <c r="T19" i="3"/>
  <c r="T27" i="3"/>
  <c r="T35" i="3"/>
  <c r="T43" i="3"/>
  <c r="T51" i="3"/>
  <c r="T59" i="3"/>
  <c r="T67" i="3"/>
  <c r="T75" i="3"/>
  <c r="T83" i="3"/>
  <c r="T91" i="3"/>
  <c r="T99" i="3"/>
  <c r="T107" i="3"/>
  <c r="T115" i="3"/>
  <c r="T12" i="3"/>
  <c r="T20" i="3"/>
  <c r="T28" i="3"/>
  <c r="T36" i="3"/>
  <c r="T44" i="3"/>
  <c r="T52" i="3"/>
  <c r="T60" i="3"/>
  <c r="T68" i="3"/>
  <c r="T76" i="3"/>
  <c r="T84" i="3"/>
  <c r="T92" i="3"/>
  <c r="T100" i="3"/>
  <c r="T108" i="3"/>
  <c r="T116" i="3"/>
  <c r="T13" i="3"/>
  <c r="T21" i="3"/>
  <c r="T37" i="3"/>
  <c r="T53" i="3"/>
  <c r="T69" i="3"/>
  <c r="T85" i="3"/>
  <c r="T101" i="3"/>
  <c r="T109" i="3"/>
  <c r="T6" i="3"/>
  <c r="T22" i="3"/>
  <c r="T38" i="3"/>
  <c r="T54" i="3"/>
  <c r="T70" i="3"/>
  <c r="T86" i="3"/>
  <c r="T102" i="3"/>
  <c r="T118" i="3"/>
</calcChain>
</file>

<file path=xl/sharedStrings.xml><?xml version="1.0" encoding="utf-8"?>
<sst xmlns="http://schemas.openxmlformats.org/spreadsheetml/2006/main" count="139" uniqueCount="58">
  <si>
    <t>Miles Travelled</t>
  </si>
  <si>
    <t>Fuel</t>
  </si>
  <si>
    <t>Water</t>
  </si>
  <si>
    <t>Cost per Gallon of Water</t>
  </si>
  <si>
    <t>Gallons of water Carried</t>
  </si>
  <si>
    <t>Total Cost of Water</t>
  </si>
  <si>
    <t>Pavement</t>
  </si>
  <si>
    <t>Dirt</t>
  </si>
  <si>
    <t>Poor Dirt</t>
  </si>
  <si>
    <t>Poor Pavement</t>
  </si>
  <si>
    <t>Mixed</t>
  </si>
  <si>
    <t>Cost of Fuel per Mile Based on Road</t>
  </si>
  <si>
    <t>*Fuel (part 2)</t>
  </si>
  <si>
    <t>Avg Cost of Tire Wear per Mile</t>
  </si>
  <si>
    <t>Avg Cost of Repair per Mile</t>
  </si>
  <si>
    <t>Maintenance and Repair</t>
  </si>
  <si>
    <t>Avg Cost of Maintenance (ie. oil, filters, etc)</t>
  </si>
  <si>
    <t>Total Cost per Mile to Truck Water</t>
  </si>
  <si>
    <t>Labor</t>
  </si>
  <si>
    <t>Hourly Wage</t>
  </si>
  <si>
    <t>Labor Cost per Mile</t>
  </si>
  <si>
    <t>Gallons of Water Carried</t>
  </si>
  <si>
    <t>Total Cost per Trip to Truck Water</t>
  </si>
  <si>
    <t>Hours Required to Truck Water</t>
  </si>
  <si>
    <t>User Inputs</t>
  </si>
  <si>
    <t>*if "Mixed" fill out options below</t>
  </si>
  <si>
    <t>*Percentage of Travel on Pavement</t>
  </si>
  <si>
    <t>*Percentage of Travel on Poor Pavement</t>
  </si>
  <si>
    <t>*Percentage of Travel on Dirt</t>
  </si>
  <si>
    <t>*Percentage of Travel on Poor Dirt</t>
  </si>
  <si>
    <t>Cost of Fuel per Mile (based on AVG MPG)</t>
  </si>
  <si>
    <t>*if "Mixed" road type, see Fuel part 2</t>
  </si>
  <si>
    <t>AVG MPG for the Truck</t>
  </si>
  <si>
    <t>Hourly Wage of Driver</t>
  </si>
  <si>
    <t>Hours Required to Truck the Water</t>
  </si>
  <si>
    <t>Cost of Fuel per Gallon</t>
  </si>
  <si>
    <t>Avg Cost of Maintenance (ie. oil, filters, etc) per mile</t>
  </si>
  <si>
    <t>*if "Mixed" road type, use Fuel part 2</t>
  </si>
  <si>
    <t>Avg Cost of Depreciation</t>
  </si>
  <si>
    <t>Avg MPG for the Truck</t>
  </si>
  <si>
    <r>
      <rPr>
        <u/>
        <sz val="11"/>
        <color theme="1"/>
        <rFont val="Calibri"/>
        <family val="2"/>
      </rPr>
      <t>Select</t>
    </r>
    <r>
      <rPr>
        <sz val="11"/>
        <color theme="1"/>
        <rFont val="Calibri"/>
        <family val="2"/>
        <scheme val="minor"/>
      </rPr>
      <t xml:space="preserve"> Road Type / Condition</t>
    </r>
  </si>
  <si>
    <t>Water Tanker Truck</t>
  </si>
  <si>
    <t>Pickup Truck</t>
  </si>
  <si>
    <t>Cost by Distance</t>
  </si>
  <si>
    <t>Miles</t>
  </si>
  <si>
    <t>Total Cost per Trip Excluding Water Costs</t>
  </si>
  <si>
    <t>Total Cost per Trip  Excluding Water Costs</t>
  </si>
  <si>
    <t>Gallons</t>
  </si>
  <si>
    <t>Cost by Gallons of Water Carried</t>
  </si>
  <si>
    <t>Cost to Truck Water on Pavement</t>
  </si>
  <si>
    <t>Cost to Truck Water on Poor Pavement</t>
  </si>
  <si>
    <t>Cost to Truck Water on Dirt</t>
  </si>
  <si>
    <t>Cost to Truck Water on Poor Dirt</t>
  </si>
  <si>
    <t>Cost to Truck Water on Mixed Road Type</t>
  </si>
  <si>
    <t xml:space="preserve">Dirt </t>
  </si>
  <si>
    <t>Cost to Truck Water based on Road and Miles Travelled</t>
  </si>
  <si>
    <t>Gallon Consumed for Trip</t>
  </si>
  <si>
    <t>Cost of Fuel for the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</si>
</sst>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44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4" xfId="1" applyNumberFormat="1" applyFont="1" applyBorder="1" applyAlignment="1"/>
    <xf numFmtId="2" fontId="0" fillId="0" borderId="2" xfId="0" applyNumberFormat="1" applyBorder="1"/>
    <xf numFmtId="0" fontId="0" fillId="0" borderId="5" xfId="0" applyFill="1" applyBorder="1"/>
    <xf numFmtId="44" fontId="0" fillId="0" borderId="6" xfId="0" applyNumberFormat="1" applyBorder="1"/>
    <xf numFmtId="44" fontId="0" fillId="0" borderId="2" xfId="1" applyFont="1" applyBorder="1"/>
    <xf numFmtId="0" fontId="0" fillId="0" borderId="8" xfId="0" applyBorder="1"/>
    <xf numFmtId="0" fontId="0" fillId="0" borderId="9" xfId="0" applyBorder="1"/>
    <xf numFmtId="44" fontId="0" fillId="0" borderId="4" xfId="0" applyNumberFormat="1" applyBorder="1"/>
    <xf numFmtId="0" fontId="0" fillId="0" borderId="10" xfId="0" applyFill="1" applyBorder="1"/>
    <xf numFmtId="0" fontId="0" fillId="0" borderId="0" xfId="0" applyBorder="1"/>
    <xf numFmtId="0" fontId="0" fillId="0" borderId="12" xfId="0" applyBorder="1"/>
    <xf numFmtId="44" fontId="0" fillId="0" borderId="13" xfId="1" applyFont="1" applyBorder="1"/>
    <xf numFmtId="0" fontId="0" fillId="2" borderId="7" xfId="0" applyFill="1" applyBorder="1"/>
    <xf numFmtId="164" fontId="0" fillId="2" borderId="7" xfId="0" applyNumberFormat="1" applyFill="1" applyBorder="1"/>
    <xf numFmtId="44" fontId="0" fillId="2" borderId="7" xfId="0" applyNumberFormat="1" applyFill="1" applyBorder="1"/>
    <xf numFmtId="0" fontId="0" fillId="0" borderId="15" xfId="0" applyBorder="1"/>
    <xf numFmtId="0" fontId="3" fillId="0" borderId="0" xfId="0" applyFont="1"/>
    <xf numFmtId="0" fontId="0" fillId="0" borderId="14" xfId="0" applyBorder="1"/>
    <xf numFmtId="0" fontId="0" fillId="0" borderId="16" xfId="0" applyBorder="1"/>
    <xf numFmtId="0" fontId="4" fillId="0" borderId="0" xfId="0" applyFont="1"/>
    <xf numFmtId="9" fontId="4" fillId="0" borderId="15" xfId="0" applyNumberFormat="1" applyFont="1" applyBorder="1"/>
    <xf numFmtId="9" fontId="4" fillId="0" borderId="17" xfId="0" applyNumberFormat="1" applyFont="1" applyBorder="1"/>
    <xf numFmtId="0" fontId="0" fillId="0" borderId="0" xfId="0" applyAlignment="1">
      <alignment horizontal="center"/>
    </xf>
    <xf numFmtId="0" fontId="0" fillId="4" borderId="14" xfId="0" applyFill="1" applyBorder="1" applyAlignment="1">
      <alignment horizontal="right"/>
    </xf>
    <xf numFmtId="0" fontId="0" fillId="4" borderId="15" xfId="0" applyFill="1" applyBorder="1"/>
    <xf numFmtId="0" fontId="0" fillId="4" borderId="14" xfId="0" applyFill="1" applyBorder="1"/>
    <xf numFmtId="0" fontId="0" fillId="5" borderId="18" xfId="0" applyFill="1" applyBorder="1"/>
    <xf numFmtId="0" fontId="5" fillId="5" borderId="19" xfId="0" applyFont="1" applyFill="1" applyBorder="1" applyAlignment="1">
      <alignment horizontal="center"/>
    </xf>
    <xf numFmtId="0" fontId="0" fillId="4" borderId="7" xfId="0" applyFill="1" applyBorder="1" applyAlignment="1">
      <alignment horizontal="right"/>
    </xf>
    <xf numFmtId="0" fontId="0" fillId="4" borderId="15" xfId="0" applyFill="1" applyBorder="1" applyAlignment="1">
      <alignment horizontal="center"/>
    </xf>
    <xf numFmtId="0" fontId="0" fillId="7" borderId="18" xfId="0" applyFill="1" applyBorder="1"/>
    <xf numFmtId="0" fontId="5" fillId="7" borderId="19" xfId="0" applyFont="1" applyFill="1" applyBorder="1" applyAlignment="1">
      <alignment horizontal="center"/>
    </xf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" xfId="0" applyFill="1" applyBorder="1"/>
    <xf numFmtId="0" fontId="0" fillId="0" borderId="7" xfId="0" applyBorder="1"/>
    <xf numFmtId="0" fontId="0" fillId="0" borderId="7" xfId="0" applyBorder="1" applyAlignment="1">
      <alignment horizontal="center"/>
    </xf>
    <xf numFmtId="44" fontId="0" fillId="0" borderId="7" xfId="0" applyNumberFormat="1" applyBorder="1"/>
    <xf numFmtId="44" fontId="0" fillId="0" borderId="7" xfId="1" applyFont="1" applyBorder="1"/>
    <xf numFmtId="44" fontId="0" fillId="0" borderId="4" xfId="1" applyNumberFormat="1" applyFont="1" applyBorder="1" applyAlignment="1">
      <alignment horizontal="left"/>
    </xf>
    <xf numFmtId="44" fontId="0" fillId="0" borderId="4" xfId="1" applyNumberFormat="1" applyFont="1" applyBorder="1"/>
    <xf numFmtId="0" fontId="0" fillId="7" borderId="7" xfId="0" applyFill="1" applyBorder="1"/>
    <xf numFmtId="44" fontId="0" fillId="7" borderId="7" xfId="1" applyFont="1" applyFill="1" applyBorder="1"/>
    <xf numFmtId="0" fontId="0" fillId="3" borderId="22" xfId="0" applyFill="1" applyBorder="1"/>
    <xf numFmtId="44" fontId="0" fillId="3" borderId="22" xfId="0" applyNumberFormat="1" applyFill="1" applyBorder="1"/>
    <xf numFmtId="0" fontId="2" fillId="0" borderId="0" xfId="0" applyFont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10">
    <dxf>
      <font>
        <color theme="9" tint="0.59996337778862885"/>
      </font>
    </dxf>
    <dxf>
      <font>
        <color theme="9" tint="0.39994506668294322"/>
      </font>
    </dxf>
    <dxf>
      <fill>
        <patternFill>
          <bgColor theme="9" tint="0.39994506668294322"/>
        </patternFill>
      </fill>
    </dxf>
    <dxf>
      <font>
        <color theme="1"/>
      </font>
    </dxf>
    <dxf>
      <font>
        <color theme="9" tint="0.39994506668294322"/>
      </font>
    </dxf>
    <dxf>
      <fill>
        <patternFill>
          <bgColor theme="9" tint="0.39994506668294322"/>
        </patternFill>
      </fill>
    </dxf>
    <dxf>
      <font>
        <color theme="1"/>
      </font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</a:t>
            </a:r>
            <a:r>
              <a:rPr lang="en-US" baseline="0"/>
              <a:t> to Truck Water By Road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'Water Tanker Truck'!$D$27:$D$31</c:f>
              <c:strCache>
                <c:ptCount val="5"/>
                <c:pt idx="0">
                  <c:v>Pavement</c:v>
                </c:pt>
                <c:pt idx="1">
                  <c:v>Poor Pavement</c:v>
                </c:pt>
                <c:pt idx="2">
                  <c:v>Dirt </c:v>
                </c:pt>
                <c:pt idx="3">
                  <c:v>Poor Dirt</c:v>
                </c:pt>
                <c:pt idx="4">
                  <c:v>Mixed</c:v>
                </c:pt>
              </c:strCache>
            </c:strRef>
          </c:cat>
          <c:val>
            <c:numRef>
              <c:f>'Water Tanker Truck Graphs'!$C$2:$C$6</c:f>
              <c:numCache>
                <c:formatCode>_("$"* #,##0.00_);_("$"* \(#,##0.00\);_("$"* "-"??_);_(@_)</c:formatCode>
                <c:ptCount val="5"/>
                <c:pt idx="0">
                  <c:v>1021.3857142857142</c:v>
                </c:pt>
                <c:pt idx="1">
                  <c:v>1022.3068571428571</c:v>
                </c:pt>
                <c:pt idx="2">
                  <c:v>1023.2455</c:v>
                </c:pt>
                <c:pt idx="3">
                  <c:v>1024.3228571428572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A-4EC1-AAA6-5D7F321D5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5018560"/>
        <c:axId val="1615016064"/>
      </c:barChart>
      <c:catAx>
        <c:axId val="161501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016064"/>
        <c:crosses val="autoZero"/>
        <c:auto val="1"/>
        <c:lblAlgn val="ctr"/>
        <c:lblOffset val="100"/>
        <c:noMultiLvlLbl val="0"/>
      </c:catAx>
      <c:valAx>
        <c:axId val="1615016064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0185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</a:t>
            </a:r>
            <a:r>
              <a:rPr lang="en-US" baseline="0"/>
              <a:t> to Truck Water based on Road and Miles Travelled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'Water Tanker Truck Graphs'!$I$3</c:f>
              <c:strCache>
                <c:ptCount val="1"/>
                <c:pt idx="0">
                  <c:v>Pavement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'Water Tanker Truck Graphs'!$I$4:$I$41</c:f>
              <c:numCache>
                <c:formatCode>_("$"* #,##0.00_);_("$"* \(#,##0.00\);_("$"* "-"??_);_(@_)</c:formatCode>
                <c:ptCount val="38"/>
                <c:pt idx="0">
                  <c:v>1008.2771428571428</c:v>
                </c:pt>
                <c:pt idx="1">
                  <c:v>1011.5542857142857</c:v>
                </c:pt>
                <c:pt idx="2">
                  <c:v>1014.8314285714285</c:v>
                </c:pt>
                <c:pt idx="3">
                  <c:v>1018.1085714285714</c:v>
                </c:pt>
                <c:pt idx="4">
                  <c:v>1021.3857142857142</c:v>
                </c:pt>
                <c:pt idx="5">
                  <c:v>1024.6628571428571</c:v>
                </c:pt>
                <c:pt idx="6">
                  <c:v>1027.94</c:v>
                </c:pt>
                <c:pt idx="7">
                  <c:v>1031.2171428571428</c:v>
                </c:pt>
                <c:pt idx="8">
                  <c:v>1034.4942857142858</c:v>
                </c:pt>
                <c:pt idx="9">
                  <c:v>1037.7714285714285</c:v>
                </c:pt>
                <c:pt idx="10">
                  <c:v>1041.0485714285714</c:v>
                </c:pt>
                <c:pt idx="11">
                  <c:v>1044.3257142857142</c:v>
                </c:pt>
                <c:pt idx="12">
                  <c:v>1047.6028571428571</c:v>
                </c:pt>
                <c:pt idx="13">
                  <c:v>1050.8800000000001</c:v>
                </c:pt>
                <c:pt idx="14">
                  <c:v>1054.1571428571428</c:v>
                </c:pt>
                <c:pt idx="15">
                  <c:v>1057.4342857142858</c:v>
                </c:pt>
                <c:pt idx="16">
                  <c:v>1060.7114285714285</c:v>
                </c:pt>
                <c:pt idx="17">
                  <c:v>1063.9885714285715</c:v>
                </c:pt>
                <c:pt idx="18">
                  <c:v>1067.2657142857142</c:v>
                </c:pt>
                <c:pt idx="19">
                  <c:v>1070.5428571428572</c:v>
                </c:pt>
                <c:pt idx="20">
                  <c:v>1073.82</c:v>
                </c:pt>
                <c:pt idx="21">
                  <c:v>1077.0971428571429</c:v>
                </c:pt>
                <c:pt idx="22">
                  <c:v>1080.3742857142856</c:v>
                </c:pt>
                <c:pt idx="23">
                  <c:v>1083.6514285714286</c:v>
                </c:pt>
                <c:pt idx="24">
                  <c:v>1086.9285714285716</c:v>
                </c:pt>
                <c:pt idx="25">
                  <c:v>1090.2057142857143</c:v>
                </c:pt>
                <c:pt idx="26">
                  <c:v>1093.4828571428573</c:v>
                </c:pt>
                <c:pt idx="27">
                  <c:v>1096.76</c:v>
                </c:pt>
                <c:pt idx="28">
                  <c:v>1100.037142857143</c:v>
                </c:pt>
                <c:pt idx="29">
                  <c:v>1103.3142857142857</c:v>
                </c:pt>
                <c:pt idx="30">
                  <c:v>1106.5914285714287</c:v>
                </c:pt>
                <c:pt idx="31">
                  <c:v>1109.8685714285714</c:v>
                </c:pt>
                <c:pt idx="32">
                  <c:v>1113.1457142857143</c:v>
                </c:pt>
                <c:pt idx="33">
                  <c:v>1116.4228571428571</c:v>
                </c:pt>
                <c:pt idx="34">
                  <c:v>1119.7</c:v>
                </c:pt>
                <c:pt idx="35">
                  <c:v>1122.9771428571428</c:v>
                </c:pt>
                <c:pt idx="36">
                  <c:v>1126.2542857142857</c:v>
                </c:pt>
                <c:pt idx="37">
                  <c:v>1129.5314285714285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42-4341-A8A2-D400EEFFCF1B}"/>
            </c:ext>
          </c:extLst>
        </c:ser>
        <c:ser>
          <c:idx val="1"/>
          <c:order val="1"/>
          <c:tx>
            <c:strRef>
              <c:f>'Water Tanker Truck Graphs'!$J$3</c:f>
              <c:strCache>
                <c:ptCount val="1"/>
                <c:pt idx="0">
                  <c:v>Poor Pavement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'Water Tanker Truck Graphs'!$J$4:$J$41</c:f>
              <c:numCache>
                <c:formatCode>_("$"* #,##0.00_);_("$"* \(#,##0.00\);_("$"* "-"??_);_(@_)</c:formatCode>
                <c:ptCount val="38"/>
                <c:pt idx="0">
                  <c:v>1008.4613714285714</c:v>
                </c:pt>
                <c:pt idx="1">
                  <c:v>1011.9227428571429</c:v>
                </c:pt>
                <c:pt idx="2">
                  <c:v>1015.3841142857143</c:v>
                </c:pt>
                <c:pt idx="3">
                  <c:v>1018.8454857142857</c:v>
                </c:pt>
                <c:pt idx="4">
                  <c:v>1022.3068571428571</c:v>
                </c:pt>
                <c:pt idx="5">
                  <c:v>1025.7682285714286</c:v>
                </c:pt>
                <c:pt idx="6">
                  <c:v>1029.2295999999999</c:v>
                </c:pt>
                <c:pt idx="7">
                  <c:v>1032.6909714285714</c:v>
                </c:pt>
                <c:pt idx="8">
                  <c:v>1036.1523428571429</c:v>
                </c:pt>
                <c:pt idx="9">
                  <c:v>1039.6137142857142</c:v>
                </c:pt>
                <c:pt idx="10">
                  <c:v>1043.0750857142857</c:v>
                </c:pt>
                <c:pt idx="11">
                  <c:v>1046.5364571428572</c:v>
                </c:pt>
                <c:pt idx="12">
                  <c:v>1049.9978285714285</c:v>
                </c:pt>
                <c:pt idx="13">
                  <c:v>1053.4592</c:v>
                </c:pt>
                <c:pt idx="14">
                  <c:v>1056.9205714285715</c:v>
                </c:pt>
                <c:pt idx="15">
                  <c:v>1060.3819428571428</c:v>
                </c:pt>
                <c:pt idx="16">
                  <c:v>1063.8433142857143</c:v>
                </c:pt>
                <c:pt idx="17">
                  <c:v>1067.3046857142858</c:v>
                </c:pt>
                <c:pt idx="18">
                  <c:v>1070.7660571428571</c:v>
                </c:pt>
                <c:pt idx="19">
                  <c:v>1074.2274285714286</c:v>
                </c:pt>
                <c:pt idx="20">
                  <c:v>1077.6887999999999</c:v>
                </c:pt>
                <c:pt idx="21">
                  <c:v>1081.1501714285714</c:v>
                </c:pt>
                <c:pt idx="22">
                  <c:v>1084.6115428571429</c:v>
                </c:pt>
                <c:pt idx="23">
                  <c:v>1088.0729142857142</c:v>
                </c:pt>
                <c:pt idx="24">
                  <c:v>1091.5342857142857</c:v>
                </c:pt>
                <c:pt idx="25">
                  <c:v>1094.9956571428572</c:v>
                </c:pt>
                <c:pt idx="26">
                  <c:v>1098.4570285714285</c:v>
                </c:pt>
                <c:pt idx="27">
                  <c:v>1101.9184</c:v>
                </c:pt>
                <c:pt idx="28">
                  <c:v>1105.3797714285715</c:v>
                </c:pt>
                <c:pt idx="29">
                  <c:v>1108.8411428571428</c:v>
                </c:pt>
                <c:pt idx="30">
                  <c:v>1112.3025142857143</c:v>
                </c:pt>
                <c:pt idx="31">
                  <c:v>1115.7638857142856</c:v>
                </c:pt>
                <c:pt idx="32">
                  <c:v>1119.2252571428571</c:v>
                </c:pt>
                <c:pt idx="33">
                  <c:v>1122.6866285714286</c:v>
                </c:pt>
                <c:pt idx="34">
                  <c:v>1126.1479999999999</c:v>
                </c:pt>
                <c:pt idx="35">
                  <c:v>1129.6093714285714</c:v>
                </c:pt>
                <c:pt idx="36">
                  <c:v>1133.0707428571429</c:v>
                </c:pt>
                <c:pt idx="37">
                  <c:v>1136.5321142857142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2-4341-A8A2-D400EEFFCF1B}"/>
            </c:ext>
          </c:extLst>
        </c:ser>
        <c:ser>
          <c:idx val="2"/>
          <c:order val="2"/>
          <c:tx>
            <c:strRef>
              <c:f>'Water Tanker Truck Graphs'!$K$3</c:f>
              <c:strCache>
                <c:ptCount val="1"/>
                <c:pt idx="0">
                  <c:v>Dirt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'Water Tanker Truck Graphs'!$K$4:$K$41</c:f>
              <c:numCache>
                <c:formatCode>_("$"* #,##0.00_);_("$"* \(#,##0.00\);_("$"* "-"??_);_(@_)</c:formatCode>
                <c:ptCount val="38"/>
                <c:pt idx="0">
                  <c:v>1008.6491</c:v>
                </c:pt>
                <c:pt idx="1">
                  <c:v>1012.2982</c:v>
                </c:pt>
                <c:pt idx="2">
                  <c:v>1015.9473</c:v>
                </c:pt>
                <c:pt idx="3">
                  <c:v>1019.5964</c:v>
                </c:pt>
                <c:pt idx="4">
                  <c:v>1023.2455</c:v>
                </c:pt>
                <c:pt idx="5">
                  <c:v>1026.8946000000001</c:v>
                </c:pt>
                <c:pt idx="6">
                  <c:v>1030.5436999999999</c:v>
                </c:pt>
                <c:pt idx="7">
                  <c:v>1034.1928</c:v>
                </c:pt>
                <c:pt idx="8">
                  <c:v>1037.8418999999999</c:v>
                </c:pt>
                <c:pt idx="9">
                  <c:v>1041.491</c:v>
                </c:pt>
                <c:pt idx="10">
                  <c:v>1045.1401000000001</c:v>
                </c:pt>
                <c:pt idx="11">
                  <c:v>1048.7891999999999</c:v>
                </c:pt>
                <c:pt idx="12">
                  <c:v>1052.4383</c:v>
                </c:pt>
                <c:pt idx="13">
                  <c:v>1056.0873999999999</c:v>
                </c:pt>
                <c:pt idx="14">
                  <c:v>1059.7365</c:v>
                </c:pt>
                <c:pt idx="15">
                  <c:v>1063.3856000000001</c:v>
                </c:pt>
                <c:pt idx="16">
                  <c:v>1067.0346999999999</c:v>
                </c:pt>
                <c:pt idx="17">
                  <c:v>1070.6838</c:v>
                </c:pt>
                <c:pt idx="18">
                  <c:v>1074.3329000000001</c:v>
                </c:pt>
                <c:pt idx="19">
                  <c:v>1077.982</c:v>
                </c:pt>
                <c:pt idx="20">
                  <c:v>1081.6311000000001</c:v>
                </c:pt>
                <c:pt idx="21">
                  <c:v>1085.2801999999999</c:v>
                </c:pt>
                <c:pt idx="22">
                  <c:v>1088.9293</c:v>
                </c:pt>
                <c:pt idx="23">
                  <c:v>1092.5784000000001</c:v>
                </c:pt>
                <c:pt idx="24">
                  <c:v>1096.2275</c:v>
                </c:pt>
                <c:pt idx="25">
                  <c:v>1099.8766000000001</c:v>
                </c:pt>
                <c:pt idx="26">
                  <c:v>1103.5256999999999</c:v>
                </c:pt>
                <c:pt idx="27">
                  <c:v>1107.1748</c:v>
                </c:pt>
                <c:pt idx="28">
                  <c:v>1110.8239000000001</c:v>
                </c:pt>
                <c:pt idx="29">
                  <c:v>1114.473</c:v>
                </c:pt>
                <c:pt idx="30">
                  <c:v>1118.1221</c:v>
                </c:pt>
                <c:pt idx="31">
                  <c:v>1121.7711999999999</c:v>
                </c:pt>
                <c:pt idx="32">
                  <c:v>1125.4203</c:v>
                </c:pt>
                <c:pt idx="33">
                  <c:v>1129.0694000000001</c:v>
                </c:pt>
                <c:pt idx="34">
                  <c:v>1132.7184999999999</c:v>
                </c:pt>
                <c:pt idx="35">
                  <c:v>1136.3676</c:v>
                </c:pt>
                <c:pt idx="36">
                  <c:v>1140.0167000000001</c:v>
                </c:pt>
                <c:pt idx="37">
                  <c:v>1143.6658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42-4341-A8A2-D400EEFFCF1B}"/>
            </c:ext>
          </c:extLst>
        </c:ser>
        <c:ser>
          <c:idx val="3"/>
          <c:order val="3"/>
          <c:tx>
            <c:strRef>
              <c:f>'Water Tanker Truck Graphs'!$L$3</c:f>
              <c:strCache>
                <c:ptCount val="1"/>
                <c:pt idx="0">
                  <c:v>Poor Dirt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'Water Tanker Truck Graphs'!$L$4:$L$41</c:f>
              <c:numCache>
                <c:formatCode>_("$"* #,##0.00_);_("$"* \(#,##0.00\);_("$"* "-"??_);_(@_)</c:formatCode>
                <c:ptCount val="38"/>
                <c:pt idx="0">
                  <c:v>1008.8645714285715</c:v>
                </c:pt>
                <c:pt idx="1">
                  <c:v>1012.7291428571428</c:v>
                </c:pt>
                <c:pt idx="2">
                  <c:v>1016.5937142857143</c:v>
                </c:pt>
                <c:pt idx="3">
                  <c:v>1020.4582857142857</c:v>
                </c:pt>
                <c:pt idx="4">
                  <c:v>1024.3228571428572</c:v>
                </c:pt>
                <c:pt idx="5">
                  <c:v>1028.1874285714287</c:v>
                </c:pt>
                <c:pt idx="6">
                  <c:v>1032.0519999999999</c:v>
                </c:pt>
                <c:pt idx="7">
                  <c:v>1035.9165714285714</c:v>
                </c:pt>
                <c:pt idx="8">
                  <c:v>1039.7811428571429</c:v>
                </c:pt>
                <c:pt idx="9">
                  <c:v>1043.6457142857143</c:v>
                </c:pt>
                <c:pt idx="10">
                  <c:v>1047.5102857142856</c:v>
                </c:pt>
                <c:pt idx="11">
                  <c:v>1051.3748571428571</c:v>
                </c:pt>
                <c:pt idx="12">
                  <c:v>1055.2394285714286</c:v>
                </c:pt>
                <c:pt idx="13">
                  <c:v>1059.104</c:v>
                </c:pt>
                <c:pt idx="14">
                  <c:v>1062.9685714285715</c:v>
                </c:pt>
                <c:pt idx="15">
                  <c:v>1066.8331428571428</c:v>
                </c:pt>
                <c:pt idx="16">
                  <c:v>1070.6977142857143</c:v>
                </c:pt>
                <c:pt idx="17">
                  <c:v>1074.5622857142857</c:v>
                </c:pt>
                <c:pt idx="18">
                  <c:v>1078.4268571428572</c:v>
                </c:pt>
                <c:pt idx="19">
                  <c:v>1082.2914285714287</c:v>
                </c:pt>
                <c:pt idx="20">
                  <c:v>1086.1559999999999</c:v>
                </c:pt>
                <c:pt idx="21">
                  <c:v>1090.0205714285714</c:v>
                </c:pt>
                <c:pt idx="22">
                  <c:v>1093.8851428571429</c:v>
                </c:pt>
                <c:pt idx="23">
                  <c:v>1097.7497142857142</c:v>
                </c:pt>
                <c:pt idx="24">
                  <c:v>1101.6142857142856</c:v>
                </c:pt>
                <c:pt idx="25">
                  <c:v>1105.4788571428571</c:v>
                </c:pt>
                <c:pt idx="26">
                  <c:v>1109.3434285714286</c:v>
                </c:pt>
                <c:pt idx="27">
                  <c:v>1113.2080000000001</c:v>
                </c:pt>
                <c:pt idx="28">
                  <c:v>1117.0725714285713</c:v>
                </c:pt>
                <c:pt idx="29">
                  <c:v>1120.9371428571428</c:v>
                </c:pt>
                <c:pt idx="30">
                  <c:v>1124.8017142857143</c:v>
                </c:pt>
                <c:pt idx="31">
                  <c:v>1128.6662857142858</c:v>
                </c:pt>
                <c:pt idx="32">
                  <c:v>1132.5308571428573</c:v>
                </c:pt>
                <c:pt idx="33">
                  <c:v>1136.3954285714285</c:v>
                </c:pt>
                <c:pt idx="34">
                  <c:v>1140.26</c:v>
                </c:pt>
                <c:pt idx="35">
                  <c:v>1144.1245714285715</c:v>
                </c:pt>
                <c:pt idx="36">
                  <c:v>1147.989142857143</c:v>
                </c:pt>
                <c:pt idx="37">
                  <c:v>1151.8537142857142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42-4341-A8A2-D400EEFFCF1B}"/>
            </c:ext>
          </c:extLst>
        </c:ser>
        <c:ser>
          <c:idx val="4"/>
          <c:order val="4"/>
          <c:tx>
            <c:strRef>
              <c:f>'Water Tanker Truck Graphs'!$M$3</c:f>
              <c:strCache>
                <c:ptCount val="1"/>
                <c:pt idx="0">
                  <c:v>Mixed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'Water Tanker Truck Graphs'!$M$4:$M$41</c:f>
              <c:numCache>
                <c:formatCode>_("$"* #,##0.00_);_("$"* \(#,##0.00\);_("$"* "-"??_);_(@_)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42-4341-A8A2-D400EEFFC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27263"/>
        <c:axId val="86835999"/>
      </c:lineChart>
      <c:catAx>
        <c:axId val="8682726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35999"/>
        <c:crosses val="autoZero"/>
        <c:auto val="1"/>
        <c:lblAlgn val="ctr"/>
        <c:lblOffset val="100"/>
        <c:noMultiLvlLbl val="0"/>
      </c:catAx>
      <c:valAx>
        <c:axId val="86835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27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</a:t>
            </a:r>
            <a:r>
              <a:rPr lang="en-US" baseline="0"/>
              <a:t> to Truck Water by Road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'Pickup Truck'!$M$11:$M$15</c:f>
              <c:strCache>
                <c:ptCount val="5"/>
                <c:pt idx="0">
                  <c:v>Pavement</c:v>
                </c:pt>
                <c:pt idx="1">
                  <c:v>Poor Pavement</c:v>
                </c:pt>
                <c:pt idx="2">
                  <c:v>Dirt</c:v>
                </c:pt>
                <c:pt idx="3">
                  <c:v>Poor Dirt</c:v>
                </c:pt>
                <c:pt idx="4">
                  <c:v>Mixed</c:v>
                </c:pt>
              </c:strCache>
            </c:strRef>
          </c:cat>
          <c:val>
            <c:numRef>
              <c:f>'Pickup Truck Graphs'!$C$2:$C$6</c:f>
              <c:numCache>
                <c:formatCode>_("$"* #,##0.00_);_("$"* \(#,##0.00\);_("$"* "-"??_);_(@_)</c:formatCode>
                <c:ptCount val="5"/>
                <c:pt idx="0">
                  <c:v>1015.2342857142858</c:v>
                </c:pt>
                <c:pt idx="1">
                  <c:v>1015.7857428571428</c:v>
                </c:pt>
                <c:pt idx="2">
                  <c:v>1016.3436</c:v>
                </c:pt>
                <c:pt idx="3">
                  <c:v>1016.9535428571429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3-4DFE-8883-255E62F8D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3933760"/>
        <c:axId val="1773946656"/>
      </c:barChart>
      <c:catAx>
        <c:axId val="177393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946656"/>
        <c:crosses val="autoZero"/>
        <c:auto val="1"/>
        <c:lblAlgn val="ctr"/>
        <c:lblOffset val="100"/>
        <c:noMultiLvlLbl val="0"/>
      </c:catAx>
      <c:valAx>
        <c:axId val="1773946656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9337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</a:t>
            </a:r>
            <a:r>
              <a:rPr lang="en-US" baseline="0"/>
              <a:t> to Truck Water based on Road and Miles Travelled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'Pickup Truck Graphs'!$I$3</c:f>
              <c:strCache>
                <c:ptCount val="1"/>
                <c:pt idx="0">
                  <c:v>Pavement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'Pickup Truck Graphs'!$I$4:$I$41</c:f>
              <c:numCache>
                <c:formatCode>_("$"* #,##0.00_);_("$"* \(#,##0.00\);_("$"* "-"??_);_(@_)</c:formatCode>
                <c:ptCount val="38"/>
                <c:pt idx="0">
                  <c:v>1007.0468571428571</c:v>
                </c:pt>
                <c:pt idx="1">
                  <c:v>1009.0937142857143</c:v>
                </c:pt>
                <c:pt idx="2">
                  <c:v>1011.1405714285714</c:v>
                </c:pt>
                <c:pt idx="3">
                  <c:v>1013.1874285714285</c:v>
                </c:pt>
                <c:pt idx="4">
                  <c:v>1015.2342857142858</c:v>
                </c:pt>
                <c:pt idx="5">
                  <c:v>1017.2811428571429</c:v>
                </c:pt>
                <c:pt idx="6">
                  <c:v>1019.328</c:v>
                </c:pt>
                <c:pt idx="7">
                  <c:v>1021.3748571428572</c:v>
                </c:pt>
                <c:pt idx="8">
                  <c:v>1023.4217142857143</c:v>
                </c:pt>
                <c:pt idx="9">
                  <c:v>1025.4685714285715</c:v>
                </c:pt>
                <c:pt idx="10">
                  <c:v>1027.5154285714286</c:v>
                </c:pt>
                <c:pt idx="11">
                  <c:v>1029.5622857142857</c:v>
                </c:pt>
                <c:pt idx="12">
                  <c:v>1031.6091428571428</c:v>
                </c:pt>
                <c:pt idx="13">
                  <c:v>1033.6559999999999</c:v>
                </c:pt>
                <c:pt idx="14">
                  <c:v>1035.7028571428571</c:v>
                </c:pt>
                <c:pt idx="15">
                  <c:v>1037.7497142857144</c:v>
                </c:pt>
                <c:pt idx="16">
                  <c:v>1039.7965714285715</c:v>
                </c:pt>
                <c:pt idx="17">
                  <c:v>1041.8434285714286</c:v>
                </c:pt>
                <c:pt idx="18">
                  <c:v>1043.8902857142857</c:v>
                </c:pt>
                <c:pt idx="19">
                  <c:v>1045.9371428571428</c:v>
                </c:pt>
                <c:pt idx="20">
                  <c:v>1047.9839999999999</c:v>
                </c:pt>
                <c:pt idx="21">
                  <c:v>1050.030857142857</c:v>
                </c:pt>
                <c:pt idx="22">
                  <c:v>1052.0777142857144</c:v>
                </c:pt>
                <c:pt idx="23">
                  <c:v>1054.1245714285715</c:v>
                </c:pt>
                <c:pt idx="24">
                  <c:v>1056.1714285714286</c:v>
                </c:pt>
                <c:pt idx="25">
                  <c:v>1058.2182857142857</c:v>
                </c:pt>
                <c:pt idx="26">
                  <c:v>1060.2651428571428</c:v>
                </c:pt>
                <c:pt idx="27">
                  <c:v>1062.3119999999999</c:v>
                </c:pt>
                <c:pt idx="28">
                  <c:v>1064.3588571428572</c:v>
                </c:pt>
                <c:pt idx="29">
                  <c:v>1066.4057142857143</c:v>
                </c:pt>
                <c:pt idx="30">
                  <c:v>1068.4525714285714</c:v>
                </c:pt>
                <c:pt idx="31">
                  <c:v>1070.4994285714286</c:v>
                </c:pt>
                <c:pt idx="32">
                  <c:v>1072.5462857142857</c:v>
                </c:pt>
                <c:pt idx="33">
                  <c:v>1074.5931428571428</c:v>
                </c:pt>
                <c:pt idx="34">
                  <c:v>1076.6399999999999</c:v>
                </c:pt>
                <c:pt idx="35">
                  <c:v>1078.6868571428572</c:v>
                </c:pt>
                <c:pt idx="36">
                  <c:v>1080.7337142857143</c:v>
                </c:pt>
                <c:pt idx="37">
                  <c:v>1082.7805714285714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FE-4849-9303-EC58213F9384}"/>
            </c:ext>
          </c:extLst>
        </c:ser>
        <c:ser>
          <c:idx val="1"/>
          <c:order val="1"/>
          <c:tx>
            <c:strRef>
              <c:f>'Pickup Truck Graphs'!$J$3</c:f>
              <c:strCache>
                <c:ptCount val="1"/>
                <c:pt idx="0">
                  <c:v>Poor Pavement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'Pickup Truck Graphs'!$J$4:$J$41</c:f>
              <c:numCache>
                <c:formatCode>_("$"* #,##0.00_);_("$"* \(#,##0.00\);_("$"* "-"??_);_(@_)</c:formatCode>
                <c:ptCount val="38"/>
                <c:pt idx="0">
                  <c:v>1007.1572285714286</c:v>
                </c:pt>
                <c:pt idx="1">
                  <c:v>1009.3144571428571</c:v>
                </c:pt>
                <c:pt idx="2">
                  <c:v>1011.4716857142857</c:v>
                </c:pt>
                <c:pt idx="3">
                  <c:v>1013.6289142857142</c:v>
                </c:pt>
                <c:pt idx="4">
                  <c:v>1015.7861428571429</c:v>
                </c:pt>
                <c:pt idx="5">
                  <c:v>1017.9433714285715</c:v>
                </c:pt>
                <c:pt idx="6">
                  <c:v>1020.1006</c:v>
                </c:pt>
                <c:pt idx="7">
                  <c:v>1022.2578285714286</c:v>
                </c:pt>
                <c:pt idx="8">
                  <c:v>1024.4150571428572</c:v>
                </c:pt>
                <c:pt idx="9">
                  <c:v>1026.5722857142857</c:v>
                </c:pt>
                <c:pt idx="10">
                  <c:v>1028.7295142857142</c:v>
                </c:pt>
                <c:pt idx="11">
                  <c:v>1030.886742857143</c:v>
                </c:pt>
                <c:pt idx="12">
                  <c:v>1033.0439714285715</c:v>
                </c:pt>
                <c:pt idx="13">
                  <c:v>1035.2012</c:v>
                </c:pt>
                <c:pt idx="14">
                  <c:v>1037.3584285714285</c:v>
                </c:pt>
                <c:pt idx="15">
                  <c:v>1039.5156571428572</c:v>
                </c:pt>
                <c:pt idx="16">
                  <c:v>1041.6728857142857</c:v>
                </c:pt>
                <c:pt idx="17">
                  <c:v>1043.8301142857142</c:v>
                </c:pt>
                <c:pt idx="18">
                  <c:v>1045.9873428571429</c:v>
                </c:pt>
                <c:pt idx="19">
                  <c:v>1048.1445714285715</c:v>
                </c:pt>
                <c:pt idx="20">
                  <c:v>1050.3018</c:v>
                </c:pt>
                <c:pt idx="21">
                  <c:v>1052.4590285714285</c:v>
                </c:pt>
                <c:pt idx="22">
                  <c:v>1054.6162571428572</c:v>
                </c:pt>
                <c:pt idx="23">
                  <c:v>1056.7734857142857</c:v>
                </c:pt>
                <c:pt idx="24">
                  <c:v>1058.9307142857142</c:v>
                </c:pt>
                <c:pt idx="25">
                  <c:v>1061.0879428571429</c:v>
                </c:pt>
                <c:pt idx="26">
                  <c:v>1063.2451714285714</c:v>
                </c:pt>
                <c:pt idx="27">
                  <c:v>1065.4023999999999</c:v>
                </c:pt>
                <c:pt idx="28">
                  <c:v>1067.5596285714287</c:v>
                </c:pt>
                <c:pt idx="29">
                  <c:v>1069.7168571428572</c:v>
                </c:pt>
                <c:pt idx="30">
                  <c:v>1071.8740857142857</c:v>
                </c:pt>
                <c:pt idx="31">
                  <c:v>1074.0313142857142</c:v>
                </c:pt>
                <c:pt idx="32">
                  <c:v>1076.1885428571429</c:v>
                </c:pt>
                <c:pt idx="33">
                  <c:v>1078.3457714285714</c:v>
                </c:pt>
                <c:pt idx="34">
                  <c:v>1080.5029999999999</c:v>
                </c:pt>
                <c:pt idx="35">
                  <c:v>1082.6602285714287</c:v>
                </c:pt>
                <c:pt idx="36">
                  <c:v>1084.8174571428572</c:v>
                </c:pt>
                <c:pt idx="37">
                  <c:v>1086.9746857142857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FE-4849-9303-EC58213F9384}"/>
            </c:ext>
          </c:extLst>
        </c:ser>
        <c:ser>
          <c:idx val="2"/>
          <c:order val="2"/>
          <c:tx>
            <c:strRef>
              <c:f>'Pickup Truck Graphs'!$K$3</c:f>
              <c:strCache>
                <c:ptCount val="1"/>
                <c:pt idx="0">
                  <c:v>Dirt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'Pickup Truck Graphs'!$K$4:$K$41</c:f>
              <c:numCache>
                <c:formatCode>_("$"* #,##0.00_);_("$"* \(#,##0.00\);_("$"* "-"??_);_(@_)</c:formatCode>
                <c:ptCount val="38"/>
                <c:pt idx="0">
                  <c:v>1007.2688000000001</c:v>
                </c:pt>
                <c:pt idx="1">
                  <c:v>1009.5376</c:v>
                </c:pt>
                <c:pt idx="2">
                  <c:v>1011.8064000000001</c:v>
                </c:pt>
                <c:pt idx="3">
                  <c:v>1014.0752</c:v>
                </c:pt>
                <c:pt idx="4">
                  <c:v>1016.3440000000001</c:v>
                </c:pt>
                <c:pt idx="5">
                  <c:v>1018.6128</c:v>
                </c:pt>
                <c:pt idx="6">
                  <c:v>1020.8816</c:v>
                </c:pt>
                <c:pt idx="7">
                  <c:v>1023.1504</c:v>
                </c:pt>
                <c:pt idx="8">
                  <c:v>1025.4192</c:v>
                </c:pt>
                <c:pt idx="9">
                  <c:v>1027.6880000000001</c:v>
                </c:pt>
                <c:pt idx="10">
                  <c:v>1029.9567999999999</c:v>
                </c:pt>
                <c:pt idx="11">
                  <c:v>1032.2256</c:v>
                </c:pt>
                <c:pt idx="12">
                  <c:v>1034.4944</c:v>
                </c:pt>
                <c:pt idx="13">
                  <c:v>1036.7632000000001</c:v>
                </c:pt>
                <c:pt idx="14">
                  <c:v>1039.0319999999999</c:v>
                </c:pt>
                <c:pt idx="15">
                  <c:v>1041.3008</c:v>
                </c:pt>
                <c:pt idx="16">
                  <c:v>1043.5696</c:v>
                </c:pt>
                <c:pt idx="17">
                  <c:v>1045.8384000000001</c:v>
                </c:pt>
                <c:pt idx="18">
                  <c:v>1048.1071999999999</c:v>
                </c:pt>
                <c:pt idx="19">
                  <c:v>1050.376</c:v>
                </c:pt>
                <c:pt idx="20">
                  <c:v>1052.6448</c:v>
                </c:pt>
                <c:pt idx="21">
                  <c:v>1054.9136000000001</c:v>
                </c:pt>
                <c:pt idx="22">
                  <c:v>1057.1823999999999</c:v>
                </c:pt>
                <c:pt idx="23">
                  <c:v>1059.4512</c:v>
                </c:pt>
                <c:pt idx="24">
                  <c:v>1061.72</c:v>
                </c:pt>
                <c:pt idx="25">
                  <c:v>1063.9888000000001</c:v>
                </c:pt>
                <c:pt idx="26">
                  <c:v>1066.2575999999999</c:v>
                </c:pt>
                <c:pt idx="27">
                  <c:v>1068.5264</c:v>
                </c:pt>
                <c:pt idx="28">
                  <c:v>1070.7952</c:v>
                </c:pt>
                <c:pt idx="29">
                  <c:v>1073.0640000000001</c:v>
                </c:pt>
                <c:pt idx="30">
                  <c:v>1075.3327999999999</c:v>
                </c:pt>
                <c:pt idx="31">
                  <c:v>1077.6016</c:v>
                </c:pt>
                <c:pt idx="32">
                  <c:v>1079.8704</c:v>
                </c:pt>
                <c:pt idx="33">
                  <c:v>1082.1392000000001</c:v>
                </c:pt>
                <c:pt idx="34">
                  <c:v>1084.4079999999999</c:v>
                </c:pt>
                <c:pt idx="35">
                  <c:v>1086.6768</c:v>
                </c:pt>
                <c:pt idx="36">
                  <c:v>1088.9456</c:v>
                </c:pt>
                <c:pt idx="37">
                  <c:v>1091.2144000000001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FE-4849-9303-EC58213F9384}"/>
            </c:ext>
          </c:extLst>
        </c:ser>
        <c:ser>
          <c:idx val="3"/>
          <c:order val="3"/>
          <c:tx>
            <c:strRef>
              <c:f>'Pickup Truck Graphs'!$L$3</c:f>
              <c:strCache>
                <c:ptCount val="1"/>
                <c:pt idx="0">
                  <c:v>Poor Dirt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'Pickup Truck Graphs'!$L$4:$L$41</c:f>
              <c:numCache>
                <c:formatCode>_("$"* #,##0.00_);_("$"* \(#,##0.00\);_("$"* "-"??_);_(@_)</c:formatCode>
                <c:ptCount val="38"/>
                <c:pt idx="0">
                  <c:v>1007.3908285714285</c:v>
                </c:pt>
                <c:pt idx="1">
                  <c:v>1009.7816571428572</c:v>
                </c:pt>
                <c:pt idx="2">
                  <c:v>1012.1724857142857</c:v>
                </c:pt>
                <c:pt idx="3">
                  <c:v>1014.5633142857143</c:v>
                </c:pt>
                <c:pt idx="4">
                  <c:v>1016.9541428571429</c:v>
                </c:pt>
                <c:pt idx="5">
                  <c:v>1019.3449714285714</c:v>
                </c:pt>
                <c:pt idx="6">
                  <c:v>1021.7358</c:v>
                </c:pt>
                <c:pt idx="7">
                  <c:v>1024.1266285714287</c:v>
                </c:pt>
                <c:pt idx="8">
                  <c:v>1026.5174571428572</c:v>
                </c:pt>
                <c:pt idx="9">
                  <c:v>1028.9082857142857</c:v>
                </c:pt>
                <c:pt idx="10">
                  <c:v>1031.2991142857143</c:v>
                </c:pt>
                <c:pt idx="11">
                  <c:v>1033.6899428571428</c:v>
                </c:pt>
                <c:pt idx="12">
                  <c:v>1036.0807714285713</c:v>
                </c:pt>
                <c:pt idx="13">
                  <c:v>1038.4716000000001</c:v>
                </c:pt>
                <c:pt idx="14">
                  <c:v>1040.8624285714286</c:v>
                </c:pt>
                <c:pt idx="15">
                  <c:v>1043.2532571428571</c:v>
                </c:pt>
                <c:pt idx="16">
                  <c:v>1045.6440857142857</c:v>
                </c:pt>
                <c:pt idx="17">
                  <c:v>1048.0349142857142</c:v>
                </c:pt>
                <c:pt idx="18">
                  <c:v>1050.425742857143</c:v>
                </c:pt>
                <c:pt idx="19">
                  <c:v>1052.8165714285715</c:v>
                </c:pt>
                <c:pt idx="20">
                  <c:v>1055.2074</c:v>
                </c:pt>
                <c:pt idx="21">
                  <c:v>1057.5982285714285</c:v>
                </c:pt>
                <c:pt idx="22">
                  <c:v>1059.9890571428571</c:v>
                </c:pt>
                <c:pt idx="23">
                  <c:v>1062.3798857142858</c:v>
                </c:pt>
                <c:pt idx="24">
                  <c:v>1064.7707142857143</c:v>
                </c:pt>
                <c:pt idx="25">
                  <c:v>1067.1615428571429</c:v>
                </c:pt>
                <c:pt idx="26">
                  <c:v>1069.5523714285714</c:v>
                </c:pt>
                <c:pt idx="27">
                  <c:v>1071.9431999999999</c:v>
                </c:pt>
                <c:pt idx="28">
                  <c:v>1074.3340285714285</c:v>
                </c:pt>
                <c:pt idx="29">
                  <c:v>1076.7248571428572</c:v>
                </c:pt>
                <c:pt idx="30">
                  <c:v>1079.1156857142857</c:v>
                </c:pt>
                <c:pt idx="31">
                  <c:v>1081.5065142857143</c:v>
                </c:pt>
                <c:pt idx="32">
                  <c:v>1083.8973428571428</c:v>
                </c:pt>
                <c:pt idx="33">
                  <c:v>1086.2881714285713</c:v>
                </c:pt>
                <c:pt idx="34">
                  <c:v>1088.6790000000001</c:v>
                </c:pt>
                <c:pt idx="35">
                  <c:v>1091.0698285714286</c:v>
                </c:pt>
                <c:pt idx="36">
                  <c:v>1093.4606571428571</c:v>
                </c:pt>
                <c:pt idx="37">
                  <c:v>1095.8514857142857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FE-4849-9303-EC58213F9384}"/>
            </c:ext>
          </c:extLst>
        </c:ser>
        <c:ser>
          <c:idx val="4"/>
          <c:order val="4"/>
          <c:tx>
            <c:strRef>
              <c:f>'Pickup Truck Graphs'!$M$3</c:f>
              <c:strCache>
                <c:ptCount val="1"/>
                <c:pt idx="0">
                  <c:v>Mixed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'Pickup Truck Graphs'!$M$4:$M$41</c:f>
              <c:numCache>
                <c:formatCode>_("$"* #,##0.00_);_("$"* \(#,##0.00\);_("$"* "-"??_);_(@_)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FE-4849-9303-EC58213F9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94911"/>
        <c:axId val="237391999"/>
      </c:lineChart>
      <c:catAx>
        <c:axId val="23739491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91999"/>
        <c:crosses val="autoZero"/>
        <c:auto val="1"/>
        <c:lblAlgn val="ctr"/>
        <c:lblOffset val="100"/>
        <c:noMultiLvlLbl val="0"/>
      </c:catAx>
      <c:valAx>
        <c:axId val="237391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94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</a:t>
            </a:r>
            <a:r>
              <a:rPr lang="en-US" baseline="0"/>
              <a:t> by Distance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Pickup Truck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Comparisons!$A$4:$A$53</c:f>
              <c:numCache>
                <c:formatCode>General</c:formatCode>
                <c:ptCount val="5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</c:numCache>
            </c:numRef>
          </c:cat>
          <c:val>
            <c:numRef>
              <c:f>Comparisons!$D$4:$D$53</c:f>
              <c:numCache>
                <c:formatCode>_("$"* #,##0.00_);_("$"* \(#,##0.00\);_("$"* "-"??_);_(@_)</c:formatCode>
                <c:ptCount val="50"/>
                <c:pt idx="0">
                  <c:v>1003.4713485714286</c:v>
                </c:pt>
                <c:pt idx="1">
                  <c:v>1006.9426971428571</c:v>
                </c:pt>
                <c:pt idx="2">
                  <c:v>1010.4140457142857</c:v>
                </c:pt>
                <c:pt idx="3">
                  <c:v>1013.8853942857143</c:v>
                </c:pt>
                <c:pt idx="4">
                  <c:v>1017.3567428571429</c:v>
                </c:pt>
                <c:pt idx="5">
                  <c:v>1020.8280914285714</c:v>
                </c:pt>
                <c:pt idx="6">
                  <c:v>1024.29944</c:v>
                </c:pt>
                <c:pt idx="7">
                  <c:v>1027.7707885714285</c:v>
                </c:pt>
                <c:pt idx="8">
                  <c:v>1031.2421371428572</c:v>
                </c:pt>
                <c:pt idx="9">
                  <c:v>1034.7134857142858</c:v>
                </c:pt>
                <c:pt idx="10">
                  <c:v>1038.1848342857143</c:v>
                </c:pt>
                <c:pt idx="11">
                  <c:v>1041.6561828571428</c:v>
                </c:pt>
                <c:pt idx="12">
                  <c:v>1045.1275314285715</c:v>
                </c:pt>
                <c:pt idx="13">
                  <c:v>1048.59888</c:v>
                </c:pt>
                <c:pt idx="14">
                  <c:v>1052.0702285714285</c:v>
                </c:pt>
                <c:pt idx="15">
                  <c:v>1055.541577142857</c:v>
                </c:pt>
                <c:pt idx="16">
                  <c:v>1059.0129257142858</c:v>
                </c:pt>
                <c:pt idx="17">
                  <c:v>1062.4842742857143</c:v>
                </c:pt>
                <c:pt idx="18">
                  <c:v>1065.9556228571428</c:v>
                </c:pt>
                <c:pt idx="19">
                  <c:v>1069.4269714285715</c:v>
                </c:pt>
                <c:pt idx="20">
                  <c:v>1072.89832</c:v>
                </c:pt>
                <c:pt idx="21">
                  <c:v>1076.3696685714285</c:v>
                </c:pt>
                <c:pt idx="22">
                  <c:v>1079.8410171428573</c:v>
                </c:pt>
                <c:pt idx="23">
                  <c:v>1083.3123657142858</c:v>
                </c:pt>
                <c:pt idx="24">
                  <c:v>1086.7837142857143</c:v>
                </c:pt>
                <c:pt idx="25">
                  <c:v>1090.2550628571428</c:v>
                </c:pt>
                <c:pt idx="26">
                  <c:v>1093.7264114285715</c:v>
                </c:pt>
                <c:pt idx="27">
                  <c:v>1097.19776</c:v>
                </c:pt>
                <c:pt idx="28">
                  <c:v>1100.6691085714285</c:v>
                </c:pt>
                <c:pt idx="29">
                  <c:v>1104.140457142857</c:v>
                </c:pt>
                <c:pt idx="30">
                  <c:v>1107.6118057142858</c:v>
                </c:pt>
                <c:pt idx="31">
                  <c:v>1111.0831542857143</c:v>
                </c:pt>
                <c:pt idx="32">
                  <c:v>1114.5545028571428</c:v>
                </c:pt>
                <c:pt idx="33">
                  <c:v>1118.0258514285715</c:v>
                </c:pt>
                <c:pt idx="34">
                  <c:v>1121.4972</c:v>
                </c:pt>
                <c:pt idx="35">
                  <c:v>1124.9685485714285</c:v>
                </c:pt>
                <c:pt idx="36">
                  <c:v>1128.439897142857</c:v>
                </c:pt>
                <c:pt idx="37">
                  <c:v>1131.9112457142858</c:v>
                </c:pt>
                <c:pt idx="38">
                  <c:v>1135.3825942857143</c:v>
                </c:pt>
                <c:pt idx="39">
                  <c:v>1138.8539428571428</c:v>
                </c:pt>
                <c:pt idx="40">
                  <c:v>1142.3252914285713</c:v>
                </c:pt>
                <c:pt idx="41">
                  <c:v>1145.79664</c:v>
                </c:pt>
                <c:pt idx="42">
                  <c:v>1149.2679885714285</c:v>
                </c:pt>
                <c:pt idx="43">
                  <c:v>1152.739337142857</c:v>
                </c:pt>
                <c:pt idx="44">
                  <c:v>1156.2106857142858</c:v>
                </c:pt>
                <c:pt idx="45">
                  <c:v>1159.6820342857143</c:v>
                </c:pt>
                <c:pt idx="46">
                  <c:v>1163.1533828571428</c:v>
                </c:pt>
                <c:pt idx="47">
                  <c:v>1166.6247314285715</c:v>
                </c:pt>
                <c:pt idx="48">
                  <c:v>1170.09608</c:v>
                </c:pt>
                <c:pt idx="49">
                  <c:v>1173.5674285714285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BF-487B-9D01-D26823487B0F}"/>
            </c:ext>
          </c:extLst>
        </c:ser>
        <c:ser>
          <c:idx val="3"/>
          <c:order val="1"/>
          <c:tx>
            <c:v>Water Tanker Truck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Comparisons!$A$4:$A$53</c:f>
              <c:numCache>
                <c:formatCode>General</c:formatCode>
                <c:ptCount val="5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</c:numCache>
            </c:numRef>
          </c:cat>
          <c:val>
            <c:numRef>
              <c:f>Comparisons!$B$4:$B$53</c:f>
              <c:numCache>
                <c:formatCode>_("$"* #,##0.00_);_("$"* \(#,##0.00\);_("$"* "-"??_);_(@_)</c:formatCode>
                <c:ptCount val="50"/>
                <c:pt idx="0">
                  <c:v>1004.8803713685714</c:v>
                </c:pt>
                <c:pt idx="1">
                  <c:v>1009.7607427371429</c:v>
                </c:pt>
                <c:pt idx="2">
                  <c:v>1014.6411141057143</c:v>
                </c:pt>
                <c:pt idx="3">
                  <c:v>1019.5214854742857</c:v>
                </c:pt>
                <c:pt idx="4">
                  <c:v>1024.4018568428571</c:v>
                </c:pt>
                <c:pt idx="5">
                  <c:v>1029.2822282114287</c:v>
                </c:pt>
                <c:pt idx="6">
                  <c:v>1034.16259958</c:v>
                </c:pt>
                <c:pt idx="7">
                  <c:v>1039.0429709485713</c:v>
                </c:pt>
                <c:pt idx="8">
                  <c:v>1043.9233423171429</c:v>
                </c:pt>
                <c:pt idx="9">
                  <c:v>1048.8037136857142</c:v>
                </c:pt>
                <c:pt idx="10">
                  <c:v>1053.6840850542858</c:v>
                </c:pt>
                <c:pt idx="11">
                  <c:v>1058.5644564228571</c:v>
                </c:pt>
                <c:pt idx="12">
                  <c:v>1063.4448277914287</c:v>
                </c:pt>
                <c:pt idx="13">
                  <c:v>1068.32519916</c:v>
                </c:pt>
                <c:pt idx="14">
                  <c:v>1073.2055705285713</c:v>
                </c:pt>
                <c:pt idx="15">
                  <c:v>1078.0859418971429</c:v>
                </c:pt>
                <c:pt idx="16">
                  <c:v>1082.9663132657142</c:v>
                </c:pt>
                <c:pt idx="17">
                  <c:v>1087.8466846342858</c:v>
                </c:pt>
                <c:pt idx="18">
                  <c:v>1092.7270560028571</c:v>
                </c:pt>
                <c:pt idx="19">
                  <c:v>1097.6074273714285</c:v>
                </c:pt>
                <c:pt idx="20">
                  <c:v>1102.48779874</c:v>
                </c:pt>
                <c:pt idx="21">
                  <c:v>1107.3681701085713</c:v>
                </c:pt>
                <c:pt idx="22">
                  <c:v>1112.2485414771429</c:v>
                </c:pt>
                <c:pt idx="23">
                  <c:v>1117.1289128457142</c:v>
                </c:pt>
                <c:pt idx="24">
                  <c:v>1122.0092842142858</c:v>
                </c:pt>
                <c:pt idx="25">
                  <c:v>1126.8896555828571</c:v>
                </c:pt>
                <c:pt idx="26">
                  <c:v>1131.7700269514285</c:v>
                </c:pt>
                <c:pt idx="27">
                  <c:v>1136.65039832</c:v>
                </c:pt>
                <c:pt idx="28">
                  <c:v>1141.5307696885714</c:v>
                </c:pt>
                <c:pt idx="29">
                  <c:v>1146.4111410571429</c:v>
                </c:pt>
                <c:pt idx="30">
                  <c:v>1151.2915124257142</c:v>
                </c:pt>
                <c:pt idx="31">
                  <c:v>1156.1718837942858</c:v>
                </c:pt>
                <c:pt idx="32">
                  <c:v>1161.0522551628571</c:v>
                </c:pt>
                <c:pt idx="33">
                  <c:v>1165.9326265314285</c:v>
                </c:pt>
                <c:pt idx="34">
                  <c:v>1170.8129979</c:v>
                </c:pt>
                <c:pt idx="35">
                  <c:v>1175.6933692685714</c:v>
                </c:pt>
                <c:pt idx="36">
                  <c:v>1180.5737406371429</c:v>
                </c:pt>
                <c:pt idx="37">
                  <c:v>1185.4541120057143</c:v>
                </c:pt>
                <c:pt idx="38">
                  <c:v>1190.3344833742858</c:v>
                </c:pt>
                <c:pt idx="39">
                  <c:v>1195.2148547428571</c:v>
                </c:pt>
                <c:pt idx="40">
                  <c:v>1200.0952261114285</c:v>
                </c:pt>
                <c:pt idx="41">
                  <c:v>1204.97559748</c:v>
                </c:pt>
                <c:pt idx="42">
                  <c:v>1209.8559688485714</c:v>
                </c:pt>
                <c:pt idx="43">
                  <c:v>1214.7363402171429</c:v>
                </c:pt>
                <c:pt idx="44">
                  <c:v>1219.6167115857143</c:v>
                </c:pt>
                <c:pt idx="45">
                  <c:v>1224.4970829542858</c:v>
                </c:pt>
                <c:pt idx="46">
                  <c:v>1229.3774543228571</c:v>
                </c:pt>
                <c:pt idx="47">
                  <c:v>1234.2578256914285</c:v>
                </c:pt>
                <c:pt idx="48">
                  <c:v>1239.13819706</c:v>
                </c:pt>
                <c:pt idx="49">
                  <c:v>1244.0185684285714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BF-487B-9D01-D26823487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361887"/>
        <c:axId val="425388927"/>
      </c:lineChart>
      <c:catAx>
        <c:axId val="4253618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in Miles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388927"/>
        <c:crosses val="autoZero"/>
        <c:auto val="1"/>
        <c:lblAlgn val="ctr"/>
        <c:lblOffset val="100"/>
        <c:noMultiLvlLbl val="0"/>
      </c:catAx>
      <c:valAx>
        <c:axId val="425388927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</a:t>
                </a:r>
                <a:endParaRPr lang="en-US" baseline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36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</a:t>
            </a:r>
            <a:r>
              <a:rPr lang="en-US" baseline="0"/>
              <a:t> by Gallons of Water Carried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Water Tanker Truck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Comparisons!$Q$4:$Q$120</c:f>
              <c:numCache>
                <c:formatCode>General</c:formatCode>
                <c:ptCount val="117"/>
                <c:pt idx="0">
                  <c:v>100</c:v>
                </c:pt>
                <c:pt idx="1">
                  <c:v>125</c:v>
                </c:pt>
                <c:pt idx="2">
                  <c:v>150</c:v>
                </c:pt>
                <c:pt idx="3">
                  <c:v>175</c:v>
                </c:pt>
                <c:pt idx="4">
                  <c:v>200</c:v>
                </c:pt>
                <c:pt idx="5">
                  <c:v>225</c:v>
                </c:pt>
                <c:pt idx="6">
                  <c:v>250</c:v>
                </c:pt>
                <c:pt idx="7">
                  <c:v>275</c:v>
                </c:pt>
                <c:pt idx="8">
                  <c:v>300</c:v>
                </c:pt>
                <c:pt idx="9">
                  <c:v>325</c:v>
                </c:pt>
                <c:pt idx="10">
                  <c:v>350</c:v>
                </c:pt>
                <c:pt idx="11">
                  <c:v>375</c:v>
                </c:pt>
                <c:pt idx="12">
                  <c:v>400</c:v>
                </c:pt>
                <c:pt idx="13">
                  <c:v>425</c:v>
                </c:pt>
                <c:pt idx="14">
                  <c:v>450</c:v>
                </c:pt>
                <c:pt idx="15">
                  <c:v>475</c:v>
                </c:pt>
                <c:pt idx="16">
                  <c:v>500</c:v>
                </c:pt>
                <c:pt idx="17">
                  <c:v>525</c:v>
                </c:pt>
                <c:pt idx="18">
                  <c:v>550</c:v>
                </c:pt>
                <c:pt idx="19">
                  <c:v>575</c:v>
                </c:pt>
                <c:pt idx="20">
                  <c:v>600</c:v>
                </c:pt>
                <c:pt idx="21">
                  <c:v>625</c:v>
                </c:pt>
                <c:pt idx="22">
                  <c:v>650</c:v>
                </c:pt>
                <c:pt idx="23">
                  <c:v>675</c:v>
                </c:pt>
                <c:pt idx="24">
                  <c:v>700</c:v>
                </c:pt>
                <c:pt idx="25">
                  <c:v>725</c:v>
                </c:pt>
                <c:pt idx="26">
                  <c:v>750</c:v>
                </c:pt>
                <c:pt idx="27">
                  <c:v>775</c:v>
                </c:pt>
                <c:pt idx="28">
                  <c:v>800</c:v>
                </c:pt>
                <c:pt idx="29">
                  <c:v>825</c:v>
                </c:pt>
                <c:pt idx="30">
                  <c:v>850</c:v>
                </c:pt>
                <c:pt idx="31">
                  <c:v>875</c:v>
                </c:pt>
                <c:pt idx="32">
                  <c:v>900</c:v>
                </c:pt>
                <c:pt idx="33">
                  <c:v>925</c:v>
                </c:pt>
                <c:pt idx="34">
                  <c:v>950</c:v>
                </c:pt>
                <c:pt idx="35">
                  <c:v>975</c:v>
                </c:pt>
                <c:pt idx="36">
                  <c:v>1000</c:v>
                </c:pt>
                <c:pt idx="37">
                  <c:v>1025</c:v>
                </c:pt>
                <c:pt idx="38">
                  <c:v>1050</c:v>
                </c:pt>
                <c:pt idx="39">
                  <c:v>1075</c:v>
                </c:pt>
                <c:pt idx="40">
                  <c:v>1100</c:v>
                </c:pt>
                <c:pt idx="41">
                  <c:v>1125</c:v>
                </c:pt>
                <c:pt idx="42">
                  <c:v>1150</c:v>
                </c:pt>
                <c:pt idx="43">
                  <c:v>1175</c:v>
                </c:pt>
                <c:pt idx="44">
                  <c:v>1200</c:v>
                </c:pt>
                <c:pt idx="45">
                  <c:v>1225</c:v>
                </c:pt>
                <c:pt idx="46">
                  <c:v>1250</c:v>
                </c:pt>
                <c:pt idx="47">
                  <c:v>1275</c:v>
                </c:pt>
                <c:pt idx="48">
                  <c:v>1300</c:v>
                </c:pt>
                <c:pt idx="49">
                  <c:v>1325</c:v>
                </c:pt>
                <c:pt idx="50">
                  <c:v>1350</c:v>
                </c:pt>
                <c:pt idx="51">
                  <c:v>1375</c:v>
                </c:pt>
                <c:pt idx="52">
                  <c:v>1400</c:v>
                </c:pt>
                <c:pt idx="53">
                  <c:v>1425</c:v>
                </c:pt>
                <c:pt idx="54">
                  <c:v>1450</c:v>
                </c:pt>
                <c:pt idx="55">
                  <c:v>1475</c:v>
                </c:pt>
                <c:pt idx="56">
                  <c:v>1500</c:v>
                </c:pt>
                <c:pt idx="57">
                  <c:v>1525</c:v>
                </c:pt>
                <c:pt idx="58">
                  <c:v>1550</c:v>
                </c:pt>
                <c:pt idx="59">
                  <c:v>1575</c:v>
                </c:pt>
                <c:pt idx="60">
                  <c:v>1600</c:v>
                </c:pt>
                <c:pt idx="61">
                  <c:v>1625</c:v>
                </c:pt>
                <c:pt idx="62">
                  <c:v>1650</c:v>
                </c:pt>
                <c:pt idx="63">
                  <c:v>1675</c:v>
                </c:pt>
                <c:pt idx="64">
                  <c:v>1700</c:v>
                </c:pt>
                <c:pt idx="65">
                  <c:v>1725</c:v>
                </c:pt>
                <c:pt idx="66">
                  <c:v>1750</c:v>
                </c:pt>
                <c:pt idx="67">
                  <c:v>1775</c:v>
                </c:pt>
                <c:pt idx="68">
                  <c:v>1800</c:v>
                </c:pt>
                <c:pt idx="69">
                  <c:v>1825</c:v>
                </c:pt>
                <c:pt idx="70">
                  <c:v>1850</c:v>
                </c:pt>
                <c:pt idx="71">
                  <c:v>1875</c:v>
                </c:pt>
                <c:pt idx="72">
                  <c:v>1900</c:v>
                </c:pt>
                <c:pt idx="73">
                  <c:v>1925</c:v>
                </c:pt>
                <c:pt idx="74">
                  <c:v>1950</c:v>
                </c:pt>
                <c:pt idx="75">
                  <c:v>1975</c:v>
                </c:pt>
                <c:pt idx="76">
                  <c:v>2000</c:v>
                </c:pt>
                <c:pt idx="77">
                  <c:v>2025</c:v>
                </c:pt>
                <c:pt idx="78">
                  <c:v>2050</c:v>
                </c:pt>
                <c:pt idx="79">
                  <c:v>2075</c:v>
                </c:pt>
                <c:pt idx="80">
                  <c:v>2100</c:v>
                </c:pt>
                <c:pt idx="81">
                  <c:v>2125</c:v>
                </c:pt>
                <c:pt idx="82">
                  <c:v>2150</c:v>
                </c:pt>
                <c:pt idx="83">
                  <c:v>2175</c:v>
                </c:pt>
                <c:pt idx="84">
                  <c:v>2200</c:v>
                </c:pt>
                <c:pt idx="85">
                  <c:v>2225</c:v>
                </c:pt>
                <c:pt idx="86">
                  <c:v>2250</c:v>
                </c:pt>
                <c:pt idx="87">
                  <c:v>2275</c:v>
                </c:pt>
                <c:pt idx="88">
                  <c:v>2300</c:v>
                </c:pt>
                <c:pt idx="89">
                  <c:v>2325</c:v>
                </c:pt>
                <c:pt idx="90">
                  <c:v>2350</c:v>
                </c:pt>
                <c:pt idx="91">
                  <c:v>2375</c:v>
                </c:pt>
                <c:pt idx="92">
                  <c:v>2400</c:v>
                </c:pt>
                <c:pt idx="93">
                  <c:v>2425</c:v>
                </c:pt>
                <c:pt idx="94">
                  <c:v>2450</c:v>
                </c:pt>
                <c:pt idx="95">
                  <c:v>2475</c:v>
                </c:pt>
                <c:pt idx="96">
                  <c:v>2500</c:v>
                </c:pt>
                <c:pt idx="97">
                  <c:v>2525</c:v>
                </c:pt>
                <c:pt idx="98">
                  <c:v>2550</c:v>
                </c:pt>
                <c:pt idx="99">
                  <c:v>2575</c:v>
                </c:pt>
                <c:pt idx="100">
                  <c:v>2600</c:v>
                </c:pt>
                <c:pt idx="101">
                  <c:v>2625</c:v>
                </c:pt>
                <c:pt idx="102">
                  <c:v>2650</c:v>
                </c:pt>
                <c:pt idx="103">
                  <c:v>2675</c:v>
                </c:pt>
                <c:pt idx="104">
                  <c:v>2700</c:v>
                </c:pt>
                <c:pt idx="105">
                  <c:v>2725</c:v>
                </c:pt>
                <c:pt idx="106">
                  <c:v>2750</c:v>
                </c:pt>
                <c:pt idx="107">
                  <c:v>2775</c:v>
                </c:pt>
                <c:pt idx="108">
                  <c:v>2800</c:v>
                </c:pt>
                <c:pt idx="109">
                  <c:v>2825</c:v>
                </c:pt>
                <c:pt idx="110">
                  <c:v>2850</c:v>
                </c:pt>
                <c:pt idx="111">
                  <c:v>2875</c:v>
                </c:pt>
                <c:pt idx="112">
                  <c:v>2900</c:v>
                </c:pt>
                <c:pt idx="113">
                  <c:v>2925</c:v>
                </c:pt>
                <c:pt idx="114">
                  <c:v>2950</c:v>
                </c:pt>
                <c:pt idx="115">
                  <c:v>2975</c:v>
                </c:pt>
                <c:pt idx="116">
                  <c:v>3000</c:v>
                </c:pt>
              </c:numCache>
            </c:numRef>
          </c:cat>
          <c:val>
            <c:numRef>
              <c:f>Comparisons!$R$3:$R$120</c:f>
              <c:numCache>
                <c:formatCode>_("$"* #,##0.00_);_("$"* \(#,##0.00\);_("$"* "-"??_);_(@_)</c:formatCode>
                <c:ptCount val="118"/>
                <c:pt idx="0" formatCode="General">
                  <c:v>0</c:v>
                </c:pt>
                <c:pt idx="1">
                  <c:v>124.40185684285714</c:v>
                </c:pt>
                <c:pt idx="2">
                  <c:v>149.40185684285714</c:v>
                </c:pt>
                <c:pt idx="3">
                  <c:v>174.40185684285714</c:v>
                </c:pt>
                <c:pt idx="4">
                  <c:v>199.40185684285714</c:v>
                </c:pt>
                <c:pt idx="5">
                  <c:v>224.40185684285714</c:v>
                </c:pt>
                <c:pt idx="6">
                  <c:v>249.40185684285714</c:v>
                </c:pt>
                <c:pt idx="7">
                  <c:v>274.40185684285711</c:v>
                </c:pt>
                <c:pt idx="8">
                  <c:v>299.40185684285711</c:v>
                </c:pt>
                <c:pt idx="9">
                  <c:v>324.40185684285711</c:v>
                </c:pt>
                <c:pt idx="10">
                  <c:v>349.40185684285711</c:v>
                </c:pt>
                <c:pt idx="11">
                  <c:v>374.40185684285711</c:v>
                </c:pt>
                <c:pt idx="12">
                  <c:v>399.40185684285711</c:v>
                </c:pt>
                <c:pt idx="13">
                  <c:v>424.40185684285711</c:v>
                </c:pt>
                <c:pt idx="14">
                  <c:v>449.40185684285711</c:v>
                </c:pt>
                <c:pt idx="15">
                  <c:v>474.40185684285711</c:v>
                </c:pt>
                <c:pt idx="16">
                  <c:v>499.40185684285711</c:v>
                </c:pt>
                <c:pt idx="17">
                  <c:v>524.40185684285711</c:v>
                </c:pt>
                <c:pt idx="18">
                  <c:v>549.40185684285711</c:v>
                </c:pt>
                <c:pt idx="19">
                  <c:v>574.40185684285711</c:v>
                </c:pt>
                <c:pt idx="20">
                  <c:v>599.40185684285711</c:v>
                </c:pt>
                <c:pt idx="21">
                  <c:v>624.40185684285711</c:v>
                </c:pt>
                <c:pt idx="22">
                  <c:v>649.40185684285711</c:v>
                </c:pt>
                <c:pt idx="23">
                  <c:v>674.40185684285711</c:v>
                </c:pt>
                <c:pt idx="24">
                  <c:v>699.40185684285711</c:v>
                </c:pt>
                <c:pt idx="25">
                  <c:v>724.40185684285711</c:v>
                </c:pt>
                <c:pt idx="26">
                  <c:v>749.40185684285711</c:v>
                </c:pt>
                <c:pt idx="27">
                  <c:v>774.40185684285711</c:v>
                </c:pt>
                <c:pt idx="28">
                  <c:v>799.40185684285711</c:v>
                </c:pt>
                <c:pt idx="29">
                  <c:v>824.40185684285711</c:v>
                </c:pt>
                <c:pt idx="30">
                  <c:v>849.40185684285711</c:v>
                </c:pt>
                <c:pt idx="31">
                  <c:v>874.40185684285711</c:v>
                </c:pt>
                <c:pt idx="32">
                  <c:v>899.40185684285711</c:v>
                </c:pt>
                <c:pt idx="33">
                  <c:v>924.40185684285711</c:v>
                </c:pt>
                <c:pt idx="34">
                  <c:v>949.40185684285711</c:v>
                </c:pt>
                <c:pt idx="35">
                  <c:v>974.40185684285711</c:v>
                </c:pt>
                <c:pt idx="36">
                  <c:v>999.40185684285711</c:v>
                </c:pt>
                <c:pt idx="37">
                  <c:v>1024.4018568428571</c:v>
                </c:pt>
                <c:pt idx="38">
                  <c:v>1049.4018568428571</c:v>
                </c:pt>
                <c:pt idx="39">
                  <c:v>1074.4018568428571</c:v>
                </c:pt>
                <c:pt idx="40">
                  <c:v>1099.4018568428571</c:v>
                </c:pt>
                <c:pt idx="41">
                  <c:v>1124.4018568428571</c:v>
                </c:pt>
                <c:pt idx="42">
                  <c:v>1149.4018568428571</c:v>
                </c:pt>
                <c:pt idx="43">
                  <c:v>1174.4018568428571</c:v>
                </c:pt>
                <c:pt idx="44">
                  <c:v>1199.4018568428571</c:v>
                </c:pt>
                <c:pt idx="45">
                  <c:v>1224.4018568428571</c:v>
                </c:pt>
                <c:pt idx="46">
                  <c:v>1249.4018568428571</c:v>
                </c:pt>
                <c:pt idx="47">
                  <c:v>1274.4018568428571</c:v>
                </c:pt>
                <c:pt idx="48">
                  <c:v>1299.4018568428571</c:v>
                </c:pt>
                <c:pt idx="49">
                  <c:v>1324.4018568428571</c:v>
                </c:pt>
                <c:pt idx="50">
                  <c:v>1349.4018568428571</c:v>
                </c:pt>
                <c:pt idx="51">
                  <c:v>1374.4018568428571</c:v>
                </c:pt>
                <c:pt idx="52">
                  <c:v>1399.4018568428571</c:v>
                </c:pt>
                <c:pt idx="53">
                  <c:v>1424.4018568428571</c:v>
                </c:pt>
                <c:pt idx="54">
                  <c:v>1449.4018568428571</c:v>
                </c:pt>
                <c:pt idx="55">
                  <c:v>1474.4018568428571</c:v>
                </c:pt>
                <c:pt idx="56">
                  <c:v>1499.4018568428571</c:v>
                </c:pt>
                <c:pt idx="57">
                  <c:v>1524.4018568428571</c:v>
                </c:pt>
                <c:pt idx="58">
                  <c:v>1549.4018568428571</c:v>
                </c:pt>
                <c:pt idx="59">
                  <c:v>1574.4018568428571</c:v>
                </c:pt>
                <c:pt idx="60">
                  <c:v>1599.4018568428571</c:v>
                </c:pt>
                <c:pt idx="61">
                  <c:v>1624.4018568428571</c:v>
                </c:pt>
                <c:pt idx="62">
                  <c:v>1649.4018568428571</c:v>
                </c:pt>
                <c:pt idx="63">
                  <c:v>1674.4018568428571</c:v>
                </c:pt>
                <c:pt idx="64">
                  <c:v>1699.4018568428571</c:v>
                </c:pt>
                <c:pt idx="65">
                  <c:v>1724.4018568428571</c:v>
                </c:pt>
                <c:pt idx="66">
                  <c:v>1749.4018568428571</c:v>
                </c:pt>
                <c:pt idx="67">
                  <c:v>1774.4018568428571</c:v>
                </c:pt>
                <c:pt idx="68">
                  <c:v>1799.4018568428571</c:v>
                </c:pt>
                <c:pt idx="69">
                  <c:v>1824.4018568428571</c:v>
                </c:pt>
                <c:pt idx="70">
                  <c:v>1849.4018568428571</c:v>
                </c:pt>
                <c:pt idx="71">
                  <c:v>1874.4018568428571</c:v>
                </c:pt>
                <c:pt idx="72">
                  <c:v>1899.4018568428571</c:v>
                </c:pt>
                <c:pt idx="73">
                  <c:v>1924.4018568428571</c:v>
                </c:pt>
                <c:pt idx="74">
                  <c:v>1949.4018568428571</c:v>
                </c:pt>
                <c:pt idx="75">
                  <c:v>1974.4018568428571</c:v>
                </c:pt>
                <c:pt idx="76">
                  <c:v>1999.4018568428571</c:v>
                </c:pt>
                <c:pt idx="77">
                  <c:v>2024.4018568428571</c:v>
                </c:pt>
                <c:pt idx="78">
                  <c:v>2049.4018568428573</c:v>
                </c:pt>
                <c:pt idx="79">
                  <c:v>2074.4018568428573</c:v>
                </c:pt>
                <c:pt idx="80">
                  <c:v>2099.4018568428573</c:v>
                </c:pt>
                <c:pt idx="81">
                  <c:v>2124.4018568428573</c:v>
                </c:pt>
                <c:pt idx="82">
                  <c:v>2149.4018568428573</c:v>
                </c:pt>
                <c:pt idx="83">
                  <c:v>2174.4018568428573</c:v>
                </c:pt>
                <c:pt idx="84">
                  <c:v>2199.4018568428573</c:v>
                </c:pt>
                <c:pt idx="85">
                  <c:v>2224.4018568428573</c:v>
                </c:pt>
                <c:pt idx="86">
                  <c:v>2249.4018568428573</c:v>
                </c:pt>
                <c:pt idx="87">
                  <c:v>2274.4018568428573</c:v>
                </c:pt>
                <c:pt idx="88">
                  <c:v>2299.4018568428573</c:v>
                </c:pt>
                <c:pt idx="89">
                  <c:v>2324.4018568428573</c:v>
                </c:pt>
                <c:pt idx="90">
                  <c:v>2349.4018568428573</c:v>
                </c:pt>
                <c:pt idx="91">
                  <c:v>2374.4018568428573</c:v>
                </c:pt>
                <c:pt idx="92">
                  <c:v>2399.4018568428573</c:v>
                </c:pt>
                <c:pt idx="93">
                  <c:v>2424.4018568428573</c:v>
                </c:pt>
                <c:pt idx="94">
                  <c:v>2449.4018568428573</c:v>
                </c:pt>
                <c:pt idx="95">
                  <c:v>2474.4018568428573</c:v>
                </c:pt>
                <c:pt idx="96">
                  <c:v>2499.4018568428573</c:v>
                </c:pt>
                <c:pt idx="97">
                  <c:v>2524.4018568428573</c:v>
                </c:pt>
                <c:pt idx="98">
                  <c:v>2549.4018568428573</c:v>
                </c:pt>
                <c:pt idx="99">
                  <c:v>2574.4018568428573</c:v>
                </c:pt>
                <c:pt idx="100">
                  <c:v>2599.4018568428573</c:v>
                </c:pt>
                <c:pt idx="101">
                  <c:v>2624.4018568428573</c:v>
                </c:pt>
                <c:pt idx="102">
                  <c:v>2649.4018568428573</c:v>
                </c:pt>
                <c:pt idx="103">
                  <c:v>2674.4018568428573</c:v>
                </c:pt>
                <c:pt idx="104">
                  <c:v>2699.4018568428573</c:v>
                </c:pt>
                <c:pt idx="105">
                  <c:v>2724.4018568428573</c:v>
                </c:pt>
                <c:pt idx="106">
                  <c:v>2749.4018568428573</c:v>
                </c:pt>
                <c:pt idx="107">
                  <c:v>2774.4018568428573</c:v>
                </c:pt>
                <c:pt idx="108">
                  <c:v>2799.4018568428573</c:v>
                </c:pt>
                <c:pt idx="109">
                  <c:v>2824.4018568428573</c:v>
                </c:pt>
                <c:pt idx="110">
                  <c:v>2849.4018568428573</c:v>
                </c:pt>
                <c:pt idx="111">
                  <c:v>2874.4018568428573</c:v>
                </c:pt>
                <c:pt idx="112">
                  <c:v>2899.4018568428573</c:v>
                </c:pt>
                <c:pt idx="113">
                  <c:v>2924.4018568428573</c:v>
                </c:pt>
                <c:pt idx="114">
                  <c:v>2949.4018568428573</c:v>
                </c:pt>
                <c:pt idx="115">
                  <c:v>2974.4018568428573</c:v>
                </c:pt>
                <c:pt idx="116">
                  <c:v>2999.4018568428573</c:v>
                </c:pt>
                <c:pt idx="117">
                  <c:v>3024.4018568428573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C4-4434-9403-685BF0F9A7FD}"/>
            </c:ext>
          </c:extLst>
        </c:ser>
        <c:ser>
          <c:idx val="3"/>
          <c:order val="1"/>
          <c:tx>
            <c:v>Pickup Truck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Comparisons!$Q$4:$Q$120</c:f>
              <c:numCache>
                <c:formatCode>General</c:formatCode>
                <c:ptCount val="117"/>
                <c:pt idx="0">
                  <c:v>100</c:v>
                </c:pt>
                <c:pt idx="1">
                  <c:v>125</c:v>
                </c:pt>
                <c:pt idx="2">
                  <c:v>150</c:v>
                </c:pt>
                <c:pt idx="3">
                  <c:v>175</c:v>
                </c:pt>
                <c:pt idx="4">
                  <c:v>200</c:v>
                </c:pt>
                <c:pt idx="5">
                  <c:v>225</c:v>
                </c:pt>
                <c:pt idx="6">
                  <c:v>250</c:v>
                </c:pt>
                <c:pt idx="7">
                  <c:v>275</c:v>
                </c:pt>
                <c:pt idx="8">
                  <c:v>300</c:v>
                </c:pt>
                <c:pt idx="9">
                  <c:v>325</c:v>
                </c:pt>
                <c:pt idx="10">
                  <c:v>350</c:v>
                </c:pt>
                <c:pt idx="11">
                  <c:v>375</c:v>
                </c:pt>
                <c:pt idx="12">
                  <c:v>400</c:v>
                </c:pt>
                <c:pt idx="13">
                  <c:v>425</c:v>
                </c:pt>
                <c:pt idx="14">
                  <c:v>450</c:v>
                </c:pt>
                <c:pt idx="15">
                  <c:v>475</c:v>
                </c:pt>
                <c:pt idx="16">
                  <c:v>500</c:v>
                </c:pt>
                <c:pt idx="17">
                  <c:v>525</c:v>
                </c:pt>
                <c:pt idx="18">
                  <c:v>550</c:v>
                </c:pt>
                <c:pt idx="19">
                  <c:v>575</c:v>
                </c:pt>
                <c:pt idx="20">
                  <c:v>600</c:v>
                </c:pt>
                <c:pt idx="21">
                  <c:v>625</c:v>
                </c:pt>
                <c:pt idx="22">
                  <c:v>650</c:v>
                </c:pt>
                <c:pt idx="23">
                  <c:v>675</c:v>
                </c:pt>
                <c:pt idx="24">
                  <c:v>700</c:v>
                </c:pt>
                <c:pt idx="25">
                  <c:v>725</c:v>
                </c:pt>
                <c:pt idx="26">
                  <c:v>750</c:v>
                </c:pt>
                <c:pt idx="27">
                  <c:v>775</c:v>
                </c:pt>
                <c:pt idx="28">
                  <c:v>800</c:v>
                </c:pt>
                <c:pt idx="29">
                  <c:v>825</c:v>
                </c:pt>
                <c:pt idx="30">
                  <c:v>850</c:v>
                </c:pt>
                <c:pt idx="31">
                  <c:v>875</c:v>
                </c:pt>
                <c:pt idx="32">
                  <c:v>900</c:v>
                </c:pt>
                <c:pt idx="33">
                  <c:v>925</c:v>
                </c:pt>
                <c:pt idx="34">
                  <c:v>950</c:v>
                </c:pt>
                <c:pt idx="35">
                  <c:v>975</c:v>
                </c:pt>
                <c:pt idx="36">
                  <c:v>1000</c:v>
                </c:pt>
                <c:pt idx="37">
                  <c:v>1025</c:v>
                </c:pt>
                <c:pt idx="38">
                  <c:v>1050</c:v>
                </c:pt>
                <c:pt idx="39">
                  <c:v>1075</c:v>
                </c:pt>
                <c:pt idx="40">
                  <c:v>1100</c:v>
                </c:pt>
                <c:pt idx="41">
                  <c:v>1125</c:v>
                </c:pt>
                <c:pt idx="42">
                  <c:v>1150</c:v>
                </c:pt>
                <c:pt idx="43">
                  <c:v>1175</c:v>
                </c:pt>
                <c:pt idx="44">
                  <c:v>1200</c:v>
                </c:pt>
                <c:pt idx="45">
                  <c:v>1225</c:v>
                </c:pt>
                <c:pt idx="46">
                  <c:v>1250</c:v>
                </c:pt>
                <c:pt idx="47">
                  <c:v>1275</c:v>
                </c:pt>
                <c:pt idx="48">
                  <c:v>1300</c:v>
                </c:pt>
                <c:pt idx="49">
                  <c:v>1325</c:v>
                </c:pt>
                <c:pt idx="50">
                  <c:v>1350</c:v>
                </c:pt>
                <c:pt idx="51">
                  <c:v>1375</c:v>
                </c:pt>
                <c:pt idx="52">
                  <c:v>1400</c:v>
                </c:pt>
                <c:pt idx="53">
                  <c:v>1425</c:v>
                </c:pt>
                <c:pt idx="54">
                  <c:v>1450</c:v>
                </c:pt>
                <c:pt idx="55">
                  <c:v>1475</c:v>
                </c:pt>
                <c:pt idx="56">
                  <c:v>1500</c:v>
                </c:pt>
                <c:pt idx="57">
                  <c:v>1525</c:v>
                </c:pt>
                <c:pt idx="58">
                  <c:v>1550</c:v>
                </c:pt>
                <c:pt idx="59">
                  <c:v>1575</c:v>
                </c:pt>
                <c:pt idx="60">
                  <c:v>1600</c:v>
                </c:pt>
                <c:pt idx="61">
                  <c:v>1625</c:v>
                </c:pt>
                <c:pt idx="62">
                  <c:v>1650</c:v>
                </c:pt>
                <c:pt idx="63">
                  <c:v>1675</c:v>
                </c:pt>
                <c:pt idx="64">
                  <c:v>1700</c:v>
                </c:pt>
                <c:pt idx="65">
                  <c:v>1725</c:v>
                </c:pt>
                <c:pt idx="66">
                  <c:v>1750</c:v>
                </c:pt>
                <c:pt idx="67">
                  <c:v>1775</c:v>
                </c:pt>
                <c:pt idx="68">
                  <c:v>1800</c:v>
                </c:pt>
                <c:pt idx="69">
                  <c:v>1825</c:v>
                </c:pt>
                <c:pt idx="70">
                  <c:v>1850</c:v>
                </c:pt>
                <c:pt idx="71">
                  <c:v>1875</c:v>
                </c:pt>
                <c:pt idx="72">
                  <c:v>1900</c:v>
                </c:pt>
                <c:pt idx="73">
                  <c:v>1925</c:v>
                </c:pt>
                <c:pt idx="74">
                  <c:v>1950</c:v>
                </c:pt>
                <c:pt idx="75">
                  <c:v>1975</c:v>
                </c:pt>
                <c:pt idx="76">
                  <c:v>2000</c:v>
                </c:pt>
                <c:pt idx="77">
                  <c:v>2025</c:v>
                </c:pt>
                <c:pt idx="78">
                  <c:v>2050</c:v>
                </c:pt>
                <c:pt idx="79">
                  <c:v>2075</c:v>
                </c:pt>
                <c:pt idx="80">
                  <c:v>2100</c:v>
                </c:pt>
                <c:pt idx="81">
                  <c:v>2125</c:v>
                </c:pt>
                <c:pt idx="82">
                  <c:v>2150</c:v>
                </c:pt>
                <c:pt idx="83">
                  <c:v>2175</c:v>
                </c:pt>
                <c:pt idx="84">
                  <c:v>2200</c:v>
                </c:pt>
                <c:pt idx="85">
                  <c:v>2225</c:v>
                </c:pt>
                <c:pt idx="86">
                  <c:v>2250</c:v>
                </c:pt>
                <c:pt idx="87">
                  <c:v>2275</c:v>
                </c:pt>
                <c:pt idx="88">
                  <c:v>2300</c:v>
                </c:pt>
                <c:pt idx="89">
                  <c:v>2325</c:v>
                </c:pt>
                <c:pt idx="90">
                  <c:v>2350</c:v>
                </c:pt>
                <c:pt idx="91">
                  <c:v>2375</c:v>
                </c:pt>
                <c:pt idx="92">
                  <c:v>2400</c:v>
                </c:pt>
                <c:pt idx="93">
                  <c:v>2425</c:v>
                </c:pt>
                <c:pt idx="94">
                  <c:v>2450</c:v>
                </c:pt>
                <c:pt idx="95">
                  <c:v>2475</c:v>
                </c:pt>
                <c:pt idx="96">
                  <c:v>2500</c:v>
                </c:pt>
                <c:pt idx="97">
                  <c:v>2525</c:v>
                </c:pt>
                <c:pt idx="98">
                  <c:v>2550</c:v>
                </c:pt>
                <c:pt idx="99">
                  <c:v>2575</c:v>
                </c:pt>
                <c:pt idx="100">
                  <c:v>2600</c:v>
                </c:pt>
                <c:pt idx="101">
                  <c:v>2625</c:v>
                </c:pt>
                <c:pt idx="102">
                  <c:v>2650</c:v>
                </c:pt>
                <c:pt idx="103">
                  <c:v>2675</c:v>
                </c:pt>
                <c:pt idx="104">
                  <c:v>2700</c:v>
                </c:pt>
                <c:pt idx="105">
                  <c:v>2725</c:v>
                </c:pt>
                <c:pt idx="106">
                  <c:v>2750</c:v>
                </c:pt>
                <c:pt idx="107">
                  <c:v>2775</c:v>
                </c:pt>
                <c:pt idx="108">
                  <c:v>2800</c:v>
                </c:pt>
                <c:pt idx="109">
                  <c:v>2825</c:v>
                </c:pt>
                <c:pt idx="110">
                  <c:v>2850</c:v>
                </c:pt>
                <c:pt idx="111">
                  <c:v>2875</c:v>
                </c:pt>
                <c:pt idx="112">
                  <c:v>2900</c:v>
                </c:pt>
                <c:pt idx="113">
                  <c:v>2925</c:v>
                </c:pt>
                <c:pt idx="114">
                  <c:v>2950</c:v>
                </c:pt>
                <c:pt idx="115">
                  <c:v>2975</c:v>
                </c:pt>
                <c:pt idx="116">
                  <c:v>3000</c:v>
                </c:pt>
              </c:numCache>
            </c:numRef>
          </c:cat>
          <c:val>
            <c:numRef>
              <c:f>Comparisons!$T$3:$T$120</c:f>
              <c:numCache>
                <c:formatCode>_("$"* #,##0.00_);_("$"* \(#,##0.00\);_("$"* "-"??_);_(@_)</c:formatCode>
                <c:ptCount val="118"/>
                <c:pt idx="0" formatCode="General">
                  <c:v>0</c:v>
                </c:pt>
                <c:pt idx="1">
                  <c:v>117.35674285714285</c:v>
                </c:pt>
                <c:pt idx="2">
                  <c:v>142.35674285714285</c:v>
                </c:pt>
                <c:pt idx="3">
                  <c:v>167.35674285714285</c:v>
                </c:pt>
                <c:pt idx="4">
                  <c:v>192.35674285714285</c:v>
                </c:pt>
                <c:pt idx="5">
                  <c:v>217.35674285714285</c:v>
                </c:pt>
                <c:pt idx="6">
                  <c:v>242.35674285714285</c:v>
                </c:pt>
                <c:pt idx="7">
                  <c:v>267.35674285714288</c:v>
                </c:pt>
                <c:pt idx="8">
                  <c:v>292.35674285714288</c:v>
                </c:pt>
                <c:pt idx="9">
                  <c:v>317.35674285714288</c:v>
                </c:pt>
                <c:pt idx="10">
                  <c:v>342.35674285714288</c:v>
                </c:pt>
                <c:pt idx="11">
                  <c:v>367.35674285714288</c:v>
                </c:pt>
                <c:pt idx="12">
                  <c:v>392.35674285714288</c:v>
                </c:pt>
                <c:pt idx="13">
                  <c:v>417.35674285714288</c:v>
                </c:pt>
                <c:pt idx="14">
                  <c:v>442.35674285714288</c:v>
                </c:pt>
                <c:pt idx="15">
                  <c:v>467.35674285714288</c:v>
                </c:pt>
                <c:pt idx="16">
                  <c:v>492.35674285714288</c:v>
                </c:pt>
                <c:pt idx="17">
                  <c:v>517.35674285714288</c:v>
                </c:pt>
                <c:pt idx="18">
                  <c:v>542.35674285714288</c:v>
                </c:pt>
                <c:pt idx="19">
                  <c:v>567.35674285714288</c:v>
                </c:pt>
                <c:pt idx="20">
                  <c:v>592.35674285714288</c:v>
                </c:pt>
                <c:pt idx="21">
                  <c:v>617.35674285714288</c:v>
                </c:pt>
                <c:pt idx="22">
                  <c:v>642.35674285714288</c:v>
                </c:pt>
                <c:pt idx="23">
                  <c:v>667.35674285714288</c:v>
                </c:pt>
                <c:pt idx="24">
                  <c:v>692.35674285714288</c:v>
                </c:pt>
                <c:pt idx="25">
                  <c:v>717.35674285714288</c:v>
                </c:pt>
                <c:pt idx="26">
                  <c:v>742.35674285714288</c:v>
                </c:pt>
                <c:pt idx="27">
                  <c:v>767.35674285714288</c:v>
                </c:pt>
                <c:pt idx="28">
                  <c:v>792.35674285714288</c:v>
                </c:pt>
                <c:pt idx="29">
                  <c:v>817.35674285714288</c:v>
                </c:pt>
                <c:pt idx="30">
                  <c:v>842.35674285714288</c:v>
                </c:pt>
                <c:pt idx="31">
                  <c:v>867.35674285714288</c:v>
                </c:pt>
                <c:pt idx="32">
                  <c:v>892.35674285714288</c:v>
                </c:pt>
                <c:pt idx="33">
                  <c:v>917.35674285714288</c:v>
                </c:pt>
                <c:pt idx="34">
                  <c:v>942.35674285714288</c:v>
                </c:pt>
                <c:pt idx="35">
                  <c:v>967.35674285714288</c:v>
                </c:pt>
                <c:pt idx="36">
                  <c:v>992.35674285714288</c:v>
                </c:pt>
                <c:pt idx="37">
                  <c:v>1017.3567428571429</c:v>
                </c:pt>
                <c:pt idx="38">
                  <c:v>1042.3567428571428</c:v>
                </c:pt>
                <c:pt idx="39">
                  <c:v>1067.3567428571428</c:v>
                </c:pt>
                <c:pt idx="40">
                  <c:v>1092.3567428571428</c:v>
                </c:pt>
                <c:pt idx="41">
                  <c:v>1117.3567428571428</c:v>
                </c:pt>
                <c:pt idx="42">
                  <c:v>1142.3567428571428</c:v>
                </c:pt>
                <c:pt idx="43">
                  <c:v>1167.3567428571428</c:v>
                </c:pt>
                <c:pt idx="44">
                  <c:v>1192.3567428571428</c:v>
                </c:pt>
                <c:pt idx="45">
                  <c:v>1217.3567428571428</c:v>
                </c:pt>
                <c:pt idx="46">
                  <c:v>1242.3567428571428</c:v>
                </c:pt>
                <c:pt idx="47">
                  <c:v>1267.3567428571428</c:v>
                </c:pt>
                <c:pt idx="48">
                  <c:v>1292.3567428571428</c:v>
                </c:pt>
                <c:pt idx="49">
                  <c:v>1317.3567428571428</c:v>
                </c:pt>
                <c:pt idx="50">
                  <c:v>1342.3567428571428</c:v>
                </c:pt>
                <c:pt idx="51">
                  <c:v>1367.3567428571428</c:v>
                </c:pt>
                <c:pt idx="52">
                  <c:v>1392.3567428571428</c:v>
                </c:pt>
                <c:pt idx="53">
                  <c:v>1417.3567428571428</c:v>
                </c:pt>
                <c:pt idx="54">
                  <c:v>1442.3567428571428</c:v>
                </c:pt>
                <c:pt idx="55">
                  <c:v>1467.3567428571428</c:v>
                </c:pt>
                <c:pt idx="56">
                  <c:v>1492.3567428571428</c:v>
                </c:pt>
                <c:pt idx="57">
                  <c:v>1517.3567428571428</c:v>
                </c:pt>
                <c:pt idx="58">
                  <c:v>1542.3567428571428</c:v>
                </c:pt>
                <c:pt idx="59">
                  <c:v>1567.3567428571428</c:v>
                </c:pt>
                <c:pt idx="60">
                  <c:v>1592.3567428571428</c:v>
                </c:pt>
                <c:pt idx="61">
                  <c:v>1617.3567428571428</c:v>
                </c:pt>
                <c:pt idx="62">
                  <c:v>1642.3567428571428</c:v>
                </c:pt>
                <c:pt idx="63">
                  <c:v>1667.3567428571428</c:v>
                </c:pt>
                <c:pt idx="64">
                  <c:v>1692.3567428571428</c:v>
                </c:pt>
                <c:pt idx="65">
                  <c:v>1717.3567428571428</c:v>
                </c:pt>
                <c:pt idx="66">
                  <c:v>1742.3567428571428</c:v>
                </c:pt>
                <c:pt idx="67">
                  <c:v>1767.3567428571428</c:v>
                </c:pt>
                <c:pt idx="68">
                  <c:v>1792.3567428571428</c:v>
                </c:pt>
                <c:pt idx="69">
                  <c:v>1817.3567428571428</c:v>
                </c:pt>
                <c:pt idx="70">
                  <c:v>1842.3567428571428</c:v>
                </c:pt>
                <c:pt idx="71">
                  <c:v>1867.3567428571428</c:v>
                </c:pt>
                <c:pt idx="72">
                  <c:v>1892.3567428571428</c:v>
                </c:pt>
                <c:pt idx="73">
                  <c:v>1917.3567428571428</c:v>
                </c:pt>
                <c:pt idx="74">
                  <c:v>1942.3567428571428</c:v>
                </c:pt>
                <c:pt idx="75">
                  <c:v>1967.3567428571428</c:v>
                </c:pt>
                <c:pt idx="76">
                  <c:v>1992.3567428571428</c:v>
                </c:pt>
                <c:pt idx="77">
                  <c:v>2017.3567428571428</c:v>
                </c:pt>
                <c:pt idx="78">
                  <c:v>2042.3567428571428</c:v>
                </c:pt>
                <c:pt idx="79">
                  <c:v>2067.3567428571428</c:v>
                </c:pt>
                <c:pt idx="80">
                  <c:v>2092.3567428571428</c:v>
                </c:pt>
                <c:pt idx="81">
                  <c:v>2117.3567428571428</c:v>
                </c:pt>
                <c:pt idx="82">
                  <c:v>2142.3567428571428</c:v>
                </c:pt>
                <c:pt idx="83">
                  <c:v>2167.3567428571428</c:v>
                </c:pt>
                <c:pt idx="84">
                  <c:v>2192.3567428571428</c:v>
                </c:pt>
                <c:pt idx="85">
                  <c:v>2217.3567428571428</c:v>
                </c:pt>
                <c:pt idx="86">
                  <c:v>2242.3567428571428</c:v>
                </c:pt>
                <c:pt idx="87">
                  <c:v>2267.3567428571428</c:v>
                </c:pt>
                <c:pt idx="88">
                  <c:v>2292.3567428571428</c:v>
                </c:pt>
                <c:pt idx="89">
                  <c:v>2317.3567428571428</c:v>
                </c:pt>
                <c:pt idx="90">
                  <c:v>2342.3567428571428</c:v>
                </c:pt>
                <c:pt idx="91">
                  <c:v>2367.3567428571428</c:v>
                </c:pt>
                <c:pt idx="92">
                  <c:v>2392.3567428571428</c:v>
                </c:pt>
                <c:pt idx="93">
                  <c:v>2417.3567428571428</c:v>
                </c:pt>
                <c:pt idx="94">
                  <c:v>2442.3567428571428</c:v>
                </c:pt>
                <c:pt idx="95">
                  <c:v>2467.3567428571428</c:v>
                </c:pt>
                <c:pt idx="96">
                  <c:v>2492.3567428571428</c:v>
                </c:pt>
                <c:pt idx="97">
                  <c:v>2517.3567428571428</c:v>
                </c:pt>
                <c:pt idx="98">
                  <c:v>2542.3567428571428</c:v>
                </c:pt>
                <c:pt idx="99">
                  <c:v>2567.3567428571428</c:v>
                </c:pt>
                <c:pt idx="100">
                  <c:v>2592.3567428571428</c:v>
                </c:pt>
                <c:pt idx="101">
                  <c:v>2617.3567428571428</c:v>
                </c:pt>
                <c:pt idx="102">
                  <c:v>2642.3567428571428</c:v>
                </c:pt>
                <c:pt idx="103">
                  <c:v>2667.3567428571428</c:v>
                </c:pt>
                <c:pt idx="104">
                  <c:v>2692.3567428571428</c:v>
                </c:pt>
                <c:pt idx="105">
                  <c:v>2717.3567428571428</c:v>
                </c:pt>
                <c:pt idx="106">
                  <c:v>2742.3567428571428</c:v>
                </c:pt>
                <c:pt idx="107">
                  <c:v>2767.3567428571428</c:v>
                </c:pt>
                <c:pt idx="108">
                  <c:v>2792.3567428571428</c:v>
                </c:pt>
                <c:pt idx="109">
                  <c:v>2817.3567428571428</c:v>
                </c:pt>
                <c:pt idx="110">
                  <c:v>2842.3567428571428</c:v>
                </c:pt>
                <c:pt idx="111">
                  <c:v>2867.3567428571428</c:v>
                </c:pt>
                <c:pt idx="112">
                  <c:v>2892.3567428571428</c:v>
                </c:pt>
                <c:pt idx="113">
                  <c:v>2917.3567428571428</c:v>
                </c:pt>
                <c:pt idx="114">
                  <c:v>2942.3567428571428</c:v>
                </c:pt>
                <c:pt idx="115">
                  <c:v>2967.3567428571428</c:v>
                </c:pt>
                <c:pt idx="116">
                  <c:v>2992.3567428571428</c:v>
                </c:pt>
                <c:pt idx="117">
                  <c:v>3017.3567428571428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C4-4434-9403-685BF0F9A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391839"/>
        <c:axId val="425392255"/>
      </c:lineChart>
      <c:catAx>
        <c:axId val="4253918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Gallons</a:t>
                </a:r>
                <a:r>
                  <a:rPr lang="en-US" baseline="0"/>
                  <a:t> Carried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392255"/>
        <c:crosses val="autoZero"/>
        <c:auto val="1"/>
        <c:lblAlgn val="ctr"/>
        <c:lblOffset val="100"/>
        <c:noMultiLvlLbl val="0"/>
      </c:catAx>
      <c:valAx>
        <c:axId val="425392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</a:t>
                </a:r>
                <a:r>
                  <a:rPr lang="en-US" baseline="0"/>
                  <a:t> in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391839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</a:t>
            </a:r>
            <a:r>
              <a:rPr lang="en-US" baseline="0"/>
              <a:t> to Truck Water by Road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Comparisons!$AK$20</c:f>
              <c:strCache>
                <c:ptCount val="1"/>
                <c:pt idx="0">
                  <c:v>Pickup Truck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Comparisons!$AJ$21:$AJ$24</c:f>
              <c:strCache>
                <c:ptCount val="4"/>
                <c:pt idx="0">
                  <c:v>Pavement</c:v>
                </c:pt>
                <c:pt idx="1">
                  <c:v>Poor Pavement</c:v>
                </c:pt>
                <c:pt idx="2">
                  <c:v>Dirt</c:v>
                </c:pt>
                <c:pt idx="3">
                  <c:v>Poor Dirt</c:v>
                </c:pt>
              </c:strCache>
            </c:strRef>
          </c:cat>
          <c:val>
            <c:numRef>
              <c:f>Comparisons!$AK$21:$AK$24</c:f>
              <c:numCache>
                <c:formatCode>_("$"* #,##0.00_);_("$"* \(#,##0.00\);_("$"* "-"??_);_(@_)</c:formatCode>
                <c:ptCount val="4"/>
                <c:pt idx="0">
                  <c:v>1015.2342857142858</c:v>
                </c:pt>
                <c:pt idx="1">
                  <c:v>1015.7857428571428</c:v>
                </c:pt>
                <c:pt idx="2">
                  <c:v>1016.3436</c:v>
                </c:pt>
                <c:pt idx="3">
                  <c:v>1016.9535428571429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B-4632-964D-3814057E12B8}"/>
            </c:ext>
          </c:extLst>
        </c:ser>
        <c:ser>
          <c:idx val="1"/>
          <c:order val="1"/>
          <c:tx>
            <c:strRef>
              <c:f>Comparisons!$AL$20</c:f>
              <c:strCache>
                <c:ptCount val="1"/>
                <c:pt idx="0">
                  <c:v>Water Tanker Truck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Comparisons!$AJ$21:$AJ$24</c:f>
              <c:strCache>
                <c:ptCount val="4"/>
                <c:pt idx="0">
                  <c:v>Pavement</c:v>
                </c:pt>
                <c:pt idx="1">
                  <c:v>Poor Pavement</c:v>
                </c:pt>
                <c:pt idx="2">
                  <c:v>Dirt</c:v>
                </c:pt>
                <c:pt idx="3">
                  <c:v>Poor Dirt</c:v>
                </c:pt>
              </c:strCache>
            </c:strRef>
          </c:cat>
          <c:val>
            <c:numRef>
              <c:f>Comparisons!$AL$21:$AL$24</c:f>
              <c:numCache>
                <c:formatCode>_("$"* #,##0.00_);_("$"* \(#,##0.00\);_("$"* "-"??_);_(@_)</c:formatCode>
                <c:ptCount val="4"/>
                <c:pt idx="0">
                  <c:v>1021.3857142857142</c:v>
                </c:pt>
                <c:pt idx="1">
                  <c:v>1022.3068571428571</c:v>
                </c:pt>
                <c:pt idx="2">
                  <c:v>1023.2455</c:v>
                </c:pt>
                <c:pt idx="3">
                  <c:v>1024.3228571428572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B-4632-964D-3814057E1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5785888"/>
        <c:axId val="1635775072"/>
      </c:barChart>
      <c:catAx>
        <c:axId val="163578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775072"/>
        <c:crosses val="autoZero"/>
        <c:auto val="1"/>
        <c:lblAlgn val="ctr"/>
        <c:lblOffset val="100"/>
        <c:noMultiLvlLbl val="0"/>
      </c:catAx>
      <c:valAx>
        <c:axId val="1635775072"/>
        <c:scaling>
          <c:orientation val="minMax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78588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7</xdr:row>
      <xdr:rowOff>11430</xdr:rowOff>
    </xdr:from>
    <xdr:to>
      <xdr:col>4</xdr:col>
      <xdr:colOff>365760</xdr:colOff>
      <xdr:row>22</xdr:row>
      <xdr:rowOff>11430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6B9617-EFAD-4E8C-AEAB-92E94883D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15240</xdr:colOff>
      <xdr:row>7</xdr:row>
      <xdr:rowOff>3810</xdr:rowOff>
    </xdr:from>
    <xdr:to>
      <xdr:col>21</xdr:col>
      <xdr:colOff>320040</xdr:colOff>
      <xdr:row>22</xdr:row>
      <xdr:rowOff>3810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48F75E-C638-4CE7-A158-74F6101355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7</xdr:row>
      <xdr:rowOff>26670</xdr:rowOff>
    </xdr:from>
    <xdr:to>
      <xdr:col>4</xdr:col>
      <xdr:colOff>586740</xdr:colOff>
      <xdr:row>22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AE4C4A-2D42-4C8F-92FF-E8A99A5E99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15240</xdr:colOff>
      <xdr:row>7</xdr:row>
      <xdr:rowOff>19050</xdr:rowOff>
    </xdr:from>
    <xdr:to>
      <xdr:col>21</xdr:col>
      <xdr:colOff>320040</xdr:colOff>
      <xdr:row>22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116DB8-1184-437A-BD6A-B9A5EFD604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601980</xdr:colOff>
      <xdr:row>0</xdr:row>
      <xdr:rowOff>179070</xdr:rowOff>
    </xdr:from>
    <xdr:to>
      <xdr:col>14</xdr:col>
      <xdr:colOff>7620</xdr:colOff>
      <xdr:row>21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49172C-6BA4-4A3D-AB49-9CBE78C610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22860</xdr:colOff>
      <xdr:row>0</xdr:row>
      <xdr:rowOff>179070</xdr:rowOff>
    </xdr:from>
    <xdr:to>
      <xdr:col>31</xdr:col>
      <xdr:colOff>502920</xdr:colOff>
      <xdr:row>30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D39AF4-2078-444E-8CEF-F07AA14B27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30480</xdr:colOff>
      <xdr:row>1</xdr:row>
      <xdr:rowOff>26670</xdr:rowOff>
    </xdr:from>
    <xdr:to>
      <xdr:col>40</xdr:col>
      <xdr:colOff>213360</xdr:colOff>
      <xdr:row>16</xdr:row>
      <xdr:rowOff>26670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06C9EC-1BB7-4BF2-B0F3-2CE8E02945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868A8-FC39-42CA-912F-27BF9240A584}">
  <dimension ref="A1:P42"/>
  <sheetViews>
    <sheetView tabSelected="1" workbookViewId="0">
      <selection activeCell="D10" sqref="D10"/>
    </sheetView>
  </sheetViews>
  <sheetFormatPr defaultRowHeight="15" x14ac:dyDescent="0.25"/>
  <cols>
    <col min="1" max="1" width="34.42578125" customWidth="1"/>
    <col min="2" max="2" width="15.140625" customWidth="1"/>
    <col min="5" max="5" width="11.42578125" customWidth="1"/>
    <col min="6" max="6" width="36.28515625" customWidth="1"/>
    <col min="7" max="7" width="10.7109375" customWidth="1"/>
    <col min="8" max="8" width="15.7109375" customWidth="1"/>
    <col min="13" max="13" width="10.140625" bestFit="1" customWidth="1"/>
    <col min="14" max="14" width="6.7109375" customWidth="1"/>
    <col min="15" max="15" width="10.28515625" customWidth="1"/>
    <col min="16" max="16" width="10.7109375" customWidth="1"/>
    <col min="17" max="17" width="13.7109375" customWidth="1"/>
  </cols>
  <sheetData>
    <row r="1" spans="1:14" ht="15.75" thickBot="1" x14ac:dyDescent="0.3">
      <c r="C1" s="52" t="s">
        <v>41</v>
      </c>
      <c r="D1" s="52"/>
      <c r="E1" s="52"/>
    </row>
    <row r="2" spans="1:14" ht="15.75" x14ac:dyDescent="0.25">
      <c r="A2" s="53" t="s">
        <v>24</v>
      </c>
      <c r="B2" s="54"/>
    </row>
    <row r="3" spans="1:14" x14ac:dyDescent="0.25">
      <c r="A3" s="34" t="s">
        <v>39</v>
      </c>
      <c r="B3" s="48">
        <v>7</v>
      </c>
      <c r="F3" s="55" t="s">
        <v>1</v>
      </c>
      <c r="G3" s="56"/>
    </row>
    <row r="4" spans="1:14" x14ac:dyDescent="0.25">
      <c r="A4" s="34" t="s">
        <v>0</v>
      </c>
      <c r="B4" s="48">
        <v>10</v>
      </c>
      <c r="F4" s="3" t="s">
        <v>0</v>
      </c>
      <c r="G4" s="4">
        <f>B4</f>
        <v>10</v>
      </c>
      <c r="H4" s="1"/>
      <c r="N4" s="28"/>
    </row>
    <row r="5" spans="1:14" x14ac:dyDescent="0.25">
      <c r="A5" s="34" t="s">
        <v>35</v>
      </c>
      <c r="B5" s="49">
        <v>4.1900000000000004</v>
      </c>
      <c r="F5" s="5" t="s">
        <v>32</v>
      </c>
      <c r="G5" s="6">
        <f>B3</f>
        <v>7</v>
      </c>
      <c r="N5" s="39"/>
    </row>
    <row r="6" spans="1:14" x14ac:dyDescent="0.25">
      <c r="A6" s="29"/>
      <c r="B6" s="30"/>
      <c r="F6" s="3" t="s">
        <v>56</v>
      </c>
      <c r="G6" s="7">
        <f>G4/G5</f>
        <v>1.4285714285714286</v>
      </c>
      <c r="I6" s="2"/>
      <c r="N6" s="39"/>
    </row>
    <row r="7" spans="1:14" x14ac:dyDescent="0.25">
      <c r="A7" s="34" t="s">
        <v>3</v>
      </c>
      <c r="B7" s="49">
        <v>1</v>
      </c>
      <c r="F7" s="3" t="s">
        <v>35</v>
      </c>
      <c r="G7" s="10">
        <f>B5</f>
        <v>4.1900000000000004</v>
      </c>
      <c r="N7" s="39"/>
    </row>
    <row r="8" spans="1:14" x14ac:dyDescent="0.25">
      <c r="A8" s="34" t="s">
        <v>21</v>
      </c>
      <c r="B8" s="48">
        <v>1000</v>
      </c>
      <c r="F8" s="41" t="s">
        <v>57</v>
      </c>
      <c r="G8" s="13">
        <f>G6*G7</f>
        <v>5.9857142857142867</v>
      </c>
      <c r="I8" s="1"/>
      <c r="N8" s="39"/>
    </row>
    <row r="9" spans="1:14" ht="15.75" thickBot="1" x14ac:dyDescent="0.3">
      <c r="A9" s="29"/>
      <c r="B9" s="30"/>
      <c r="F9" s="8" t="s">
        <v>30</v>
      </c>
      <c r="G9" s="9">
        <f>G8/G4</f>
        <v>0.59857142857142864</v>
      </c>
      <c r="N9" s="39"/>
    </row>
    <row r="10" spans="1:14" ht="15.75" thickTop="1" x14ac:dyDescent="0.25">
      <c r="A10" s="34" t="s">
        <v>33</v>
      </c>
      <c r="B10" s="49">
        <v>10</v>
      </c>
      <c r="F10" s="16" t="s">
        <v>11</v>
      </c>
      <c r="G10" s="17">
        <f>(IF(B14=M15,1.2,1)*IF(B14=M14,1.12,1)*IF(B14=M13,1.06,1)*IF(B14=M16,0,1))*G9</f>
        <v>0.71828571428571431</v>
      </c>
      <c r="H10" t="s">
        <v>31</v>
      </c>
      <c r="N10" s="39"/>
    </row>
    <row r="11" spans="1:14" x14ac:dyDescent="0.25">
      <c r="A11" s="34" t="s">
        <v>34</v>
      </c>
      <c r="B11" s="48">
        <v>0.5</v>
      </c>
      <c r="M11" s="22"/>
      <c r="N11" s="39"/>
    </row>
    <row r="12" spans="1:14" x14ac:dyDescent="0.25">
      <c r="A12" s="31"/>
      <c r="B12" s="30"/>
      <c r="F12" s="55" t="s">
        <v>12</v>
      </c>
      <c r="G12" s="56"/>
      <c r="M12" s="22" t="s">
        <v>6</v>
      </c>
      <c r="N12" s="39"/>
    </row>
    <row r="13" spans="1:14" x14ac:dyDescent="0.25">
      <c r="A13" s="31"/>
      <c r="B13" s="35"/>
      <c r="F13" s="5" t="s">
        <v>11</v>
      </c>
      <c r="G13" s="13">
        <f>(B16*(1*G9))+(B17*(1.06*G9))+(B18*(1.12*G9))+(B19*(1.2*G9))</f>
        <v>0</v>
      </c>
      <c r="M13" s="22" t="s">
        <v>9</v>
      </c>
      <c r="N13" s="39"/>
    </row>
    <row r="14" spans="1:14" x14ac:dyDescent="0.25">
      <c r="A14" s="36" t="s">
        <v>40</v>
      </c>
      <c r="B14" s="37" t="s">
        <v>8</v>
      </c>
      <c r="C14" t="s">
        <v>25</v>
      </c>
      <c r="M14" s="22" t="s">
        <v>7</v>
      </c>
      <c r="N14" s="39"/>
    </row>
    <row r="15" spans="1:14" x14ac:dyDescent="0.25">
      <c r="A15" s="23"/>
      <c r="B15" s="21"/>
      <c r="F15" s="55" t="s">
        <v>15</v>
      </c>
      <c r="G15" s="56"/>
      <c r="M15" s="22" t="s">
        <v>8</v>
      </c>
      <c r="N15" s="39"/>
    </row>
    <row r="16" spans="1:14" x14ac:dyDescent="0.25">
      <c r="A16" s="23" t="s">
        <v>26</v>
      </c>
      <c r="B16" s="26">
        <v>0</v>
      </c>
      <c r="F16" s="5" t="s">
        <v>14</v>
      </c>
      <c r="G16" s="46">
        <f>(IF(B14=M15,1.2,1)*IF(B14=M14,1.15,1)*IF(B14=M13,1.05,1)*IF(B14=M16,((B16*(1))+(B17*(1.05))+(B18*(1.15))+(B19*(1.2))),1))*0.1</f>
        <v>0.12</v>
      </c>
      <c r="M16" s="22" t="s">
        <v>10</v>
      </c>
      <c r="N16" s="39"/>
    </row>
    <row r="17" spans="1:14" x14ac:dyDescent="0.25">
      <c r="A17" s="23" t="s">
        <v>27</v>
      </c>
      <c r="B17" s="26">
        <v>0</v>
      </c>
      <c r="F17" s="14" t="s">
        <v>13</v>
      </c>
      <c r="G17" s="47">
        <f>(IF(B14=M15,1.34,1)*IF(B14=M14,1.257143,1)*IF(B14=M13,1.08,1)*IF(B14=M16,((B16*(1))+(B17*(1.08))+(B18*(1.257143))+(B19*(1.34))),1))*0.035</f>
        <v>4.6900000000000004E-2</v>
      </c>
      <c r="J17" s="22">
        <f>4.4/3.5</f>
        <v>1.2571428571428573</v>
      </c>
      <c r="N17" s="39"/>
    </row>
    <row r="18" spans="1:14" x14ac:dyDescent="0.25">
      <c r="A18" s="23" t="s">
        <v>28</v>
      </c>
      <c r="B18" s="26">
        <v>0</v>
      </c>
      <c r="F18" s="14" t="s">
        <v>36</v>
      </c>
      <c r="G18" s="47">
        <f>(IF(B14=M15,1.285714,1)*IF(B14=M14,1.18,1)*IF(B14=M13,1.08,1)*IF(B14=M16,((B16*(1))+(B17*(1.08))+(B18*(1.18))+(B19*(1.285714))),1))*0.105</f>
        <v>0.13499997</v>
      </c>
      <c r="J18" s="22"/>
      <c r="N18" s="39"/>
    </row>
    <row r="19" spans="1:14" ht="15.75" thickBot="1" x14ac:dyDescent="0.3">
      <c r="A19" s="24" t="s">
        <v>29</v>
      </c>
      <c r="B19" s="27">
        <v>0</v>
      </c>
      <c r="F19" s="14" t="s">
        <v>38</v>
      </c>
      <c r="G19" s="47">
        <f>(IF(B14=M15,1.15,1)*IF(B14=M14,1.1,1)*IF(B14=M13,1.05,1)*IF(B14=M16,((B16*(1))+(B17*(1.05))+(B18*(1.1))+(B19*(1.15))),1))*0.8</f>
        <v>0.91999999999999993</v>
      </c>
      <c r="J19" s="22">
        <f>13.5/10.5</f>
        <v>1.2857142857142858</v>
      </c>
      <c r="N19" s="39"/>
    </row>
    <row r="20" spans="1:14" x14ac:dyDescent="0.25">
      <c r="N20" s="39"/>
    </row>
    <row r="21" spans="1:14" x14ac:dyDescent="0.25">
      <c r="F21" s="55" t="s">
        <v>2</v>
      </c>
      <c r="G21" s="56"/>
      <c r="N21" s="39"/>
    </row>
    <row r="22" spans="1:14" x14ac:dyDescent="0.25">
      <c r="A22" s="18" t="s">
        <v>17</v>
      </c>
      <c r="B22" s="19">
        <f>(IF(B14=M16,G13,G10))+G16+G17+G18+G29+G19</f>
        <v>2.4401856842857144</v>
      </c>
      <c r="F22" s="3" t="s">
        <v>3</v>
      </c>
      <c r="G22" s="10">
        <f>B7</f>
        <v>1</v>
      </c>
      <c r="N22" s="39"/>
    </row>
    <row r="23" spans="1:14" ht="15.75" thickBot="1" x14ac:dyDescent="0.3">
      <c r="A23" s="18" t="s">
        <v>45</v>
      </c>
      <c r="B23" s="20">
        <f>B22*B4</f>
        <v>24.401856842857143</v>
      </c>
      <c r="F23" s="11" t="s">
        <v>4</v>
      </c>
      <c r="G23" s="12">
        <f>B8</f>
        <v>1000</v>
      </c>
      <c r="N23" s="39"/>
    </row>
    <row r="24" spans="1:14" ht="15.75" thickTop="1" x14ac:dyDescent="0.25">
      <c r="F24" s="16" t="s">
        <v>5</v>
      </c>
      <c r="G24" s="17">
        <f>G22*G23</f>
        <v>1000</v>
      </c>
      <c r="N24" s="39"/>
    </row>
    <row r="25" spans="1:14" ht="15.75" thickBot="1" x14ac:dyDescent="0.3">
      <c r="A25" s="50" t="s">
        <v>22</v>
      </c>
      <c r="B25" s="51">
        <f>B22*B4+G24</f>
        <v>1024.4018568428571</v>
      </c>
      <c r="F25" s="15"/>
      <c r="G25" s="15"/>
      <c r="N25" s="39"/>
    </row>
    <row r="26" spans="1:14" ht="15.75" thickTop="1" x14ac:dyDescent="0.25">
      <c r="F26" s="55" t="s">
        <v>18</v>
      </c>
      <c r="G26" s="56"/>
      <c r="N26" s="39"/>
    </row>
    <row r="27" spans="1:14" x14ac:dyDescent="0.25">
      <c r="D27" s="22" t="s">
        <v>6</v>
      </c>
      <c r="F27" s="3" t="s">
        <v>19</v>
      </c>
      <c r="G27" s="10">
        <f>B10</f>
        <v>10</v>
      </c>
      <c r="N27" s="39"/>
    </row>
    <row r="28" spans="1:14" ht="15.75" thickBot="1" x14ac:dyDescent="0.3">
      <c r="D28" s="22" t="s">
        <v>9</v>
      </c>
      <c r="F28" s="11" t="s">
        <v>23</v>
      </c>
      <c r="G28" s="12">
        <f>B11</f>
        <v>0.5</v>
      </c>
      <c r="N28" s="39"/>
    </row>
    <row r="29" spans="1:14" ht="15.75" thickTop="1" x14ac:dyDescent="0.25">
      <c r="D29" s="22" t="s">
        <v>54</v>
      </c>
      <c r="F29" s="5" t="s">
        <v>20</v>
      </c>
      <c r="G29" s="13">
        <f>(G27*G28)/G4</f>
        <v>0.5</v>
      </c>
      <c r="N29" s="39"/>
    </row>
    <row r="30" spans="1:14" x14ac:dyDescent="0.25">
      <c r="D30" s="22" t="s">
        <v>8</v>
      </c>
      <c r="N30" s="39"/>
    </row>
    <row r="31" spans="1:14" x14ac:dyDescent="0.25">
      <c r="D31" s="22" t="s">
        <v>10</v>
      </c>
      <c r="N31" s="39"/>
    </row>
    <row r="32" spans="1:14" x14ac:dyDescent="0.25">
      <c r="N32" s="39"/>
    </row>
    <row r="33" spans="14:16" x14ac:dyDescent="0.25">
      <c r="N33" s="39"/>
    </row>
    <row r="34" spans="14:16" x14ac:dyDescent="0.25">
      <c r="N34" s="39"/>
    </row>
    <row r="35" spans="14:16" x14ac:dyDescent="0.25">
      <c r="N35" s="39"/>
    </row>
    <row r="36" spans="14:16" x14ac:dyDescent="0.25">
      <c r="N36" s="39"/>
    </row>
    <row r="37" spans="14:16" x14ac:dyDescent="0.25">
      <c r="N37" s="39"/>
    </row>
    <row r="38" spans="14:16" x14ac:dyDescent="0.25">
      <c r="N38" s="39"/>
    </row>
    <row r="39" spans="14:16" x14ac:dyDescent="0.25">
      <c r="N39" s="39"/>
    </row>
    <row r="40" spans="14:16" x14ac:dyDescent="0.25">
      <c r="N40" s="39"/>
    </row>
    <row r="41" spans="14:16" x14ac:dyDescent="0.25">
      <c r="N41" s="39"/>
    </row>
    <row r="42" spans="14:16" x14ac:dyDescent="0.25">
      <c r="N42" s="39"/>
      <c r="O42" s="1"/>
      <c r="P42" s="1"/>
    </row>
  </sheetData>
  <mergeCells count="7">
    <mergeCell ref="C1:E1"/>
    <mergeCell ref="A2:B2"/>
    <mergeCell ref="F12:G12"/>
    <mergeCell ref="F26:G26"/>
    <mergeCell ref="F15:G15"/>
    <mergeCell ref="F21:G21"/>
    <mergeCell ref="F3:G3"/>
  </mergeCells>
  <conditionalFormatting sqref="B16:B19">
    <cfRule type="expression" dxfId="9" priority="11">
      <formula>$B$14=$M$16</formula>
    </cfRule>
    <cfRule type="expression" dxfId="8" priority="12">
      <formula>$B$14=$M$14</formula>
    </cfRule>
    <cfRule type="expression" dxfId="7" priority="16">
      <formula>"B14=M15"</formula>
    </cfRule>
  </conditionalFormatting>
  <dataValidations count="1">
    <dataValidation type="list" allowBlank="1" showInputMessage="1" showErrorMessage="1" sqref="B14" xr:uid="{BB7D3D64-8B51-41B6-BE1A-57C99BF88A91}">
      <formula1>$M$12:$M$16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00000000-000E-0000-0000-000007000000}">
            <xm:f>$B$14='Water Tanker Truck Graphs'!$H$16</xm:f>
            <x14:dxf>
              <font>
                <color theme="1"/>
              </font>
            </x14:dxf>
          </x14:cfRule>
          <x14:cfRule type="expression" priority="14" id="{00000000-000E-0000-0000-000008000000}">
            <xm:f>$B$14='Water Tanker Truck Graphs'!$H$16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5" id="{00000000-000E-0000-0000-000009000000}">
            <xm:f>$B$14='Water Tanker Truck Graphs'!$H$16</xm:f>
            <x14:dxf>
              <font>
                <color theme="9" tint="0.39994506668294322"/>
              </font>
            </x14:dxf>
          </x14:cfRule>
          <xm:sqref>B16:B19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EA269-16EB-4344-9947-A1D9B5A1A7F7}">
  <dimension ref="B1:V59"/>
  <sheetViews>
    <sheetView workbookViewId="0">
      <selection activeCell="E2" sqref="E2"/>
    </sheetView>
  </sheetViews>
  <sheetFormatPr defaultRowHeight="15" x14ac:dyDescent="0.25"/>
  <cols>
    <col min="2" max="2" width="35.28515625" customWidth="1"/>
    <col min="3" max="3" width="11.85546875" customWidth="1"/>
    <col min="7" max="7" width="9.42578125" customWidth="1"/>
    <col min="8" max="8" width="7" customWidth="1"/>
    <col min="9" max="9" width="11.140625" customWidth="1"/>
    <col min="10" max="10" width="13.28515625" customWidth="1"/>
    <col min="11" max="13" width="10.140625" bestFit="1" customWidth="1"/>
  </cols>
  <sheetData>
    <row r="1" spans="2:22" x14ac:dyDescent="0.25">
      <c r="F1" s="4"/>
      <c r="V1" s="4"/>
    </row>
    <row r="2" spans="2:22" x14ac:dyDescent="0.25">
      <c r="B2" s="42" t="s">
        <v>49</v>
      </c>
      <c r="C2" s="44">
        <f>(0.1+0.035+0.105+0.8+'Water Tanker Truck'!$G$9+'Water Tanker Truck'!G29)*'Water Tanker Truck'!B4+('Water Tanker Truck'!$G$24)</f>
        <v>1021.3857142857142</v>
      </c>
      <c r="F2" s="4"/>
      <c r="H2" s="57" t="s">
        <v>55</v>
      </c>
      <c r="I2" s="57"/>
      <c r="J2" s="57"/>
      <c r="K2" s="57"/>
      <c r="L2" s="57"/>
      <c r="M2" s="57"/>
      <c r="V2" s="4"/>
    </row>
    <row r="3" spans="2:22" x14ac:dyDescent="0.25">
      <c r="B3" s="42" t="s">
        <v>50</v>
      </c>
      <c r="C3" s="44">
        <f>'Water Tanker Truck'!G24+((0.105+0.0378+0.1134+0.84+('Water Tanker Truck'!G9*1.06)+'Water Tanker Truck'!G29)*'Water Tanker Truck'!B4)</f>
        <v>1022.3068571428571</v>
      </c>
      <c r="F3" s="4"/>
      <c r="H3" s="42" t="s">
        <v>44</v>
      </c>
      <c r="I3" s="43" t="s">
        <v>6</v>
      </c>
      <c r="J3" s="43" t="s">
        <v>9</v>
      </c>
      <c r="K3" s="43" t="s">
        <v>7</v>
      </c>
      <c r="L3" s="43" t="s">
        <v>8</v>
      </c>
      <c r="M3" s="43" t="s">
        <v>10</v>
      </c>
      <c r="V3" s="4"/>
    </row>
    <row r="4" spans="2:22" x14ac:dyDescent="0.25">
      <c r="B4" s="42" t="s">
        <v>51</v>
      </c>
      <c r="C4" s="44">
        <f>'Water Tanker Truck'!G24+((0.11+0.04025+0.1239+0.88+'Water Tanker Truck'!G29+('Water Tanker Truck'!G9*1.12))*'Water Tanker Truck'!B4)</f>
        <v>1023.2455</v>
      </c>
      <c r="F4" s="4"/>
      <c r="H4" s="39">
        <v>2</v>
      </c>
      <c r="I4" s="1">
        <f>(0.1+0.035+0.105+0.8+'Water Tanker Truck'!$G$9+(('Water Tanker Truck'!$G$27*'Water Tanker Truck'!$G$28)/H4))*H4+('Water Tanker Truck'!$G$24)</f>
        <v>1008.2771428571428</v>
      </c>
      <c r="J4" s="1">
        <f>(0.105+0.0378+0.1134+0.84+('Water Tanker Truck'!$G$9*1.06)+(('Water Tanker Truck'!$G$27*'Water Tanker Truck'!$G$28)/H4))*H4+('Water Tanker Truck'!$G$24)</f>
        <v>1008.4613714285714</v>
      </c>
      <c r="K4" s="1">
        <f>(0.11+0.04025+0.1239+0.88+('Water Tanker Truck'!$G$9*1.12)+(('Water Tanker Truck'!$G$27*'Water Tanker Truck'!$G$28)/H4))*H4+('Water Tanker Truck'!$G$24)</f>
        <v>1008.6491</v>
      </c>
      <c r="L4" s="1">
        <f>(0.115+0.044+0.135+0.92+('Water Tanker Truck'!$G$9*1.2)+(('Water Tanker Truck'!$G$27*'Water Tanker Truck'!$G$28)/H4))*H4+('Water Tanker Truck'!$G$24)</f>
        <v>1008.8645714285715</v>
      </c>
      <c r="M4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Graphs'!H4))*'Water Tanker Truck Graphs'!H4+'Water Tanker Truck'!$G$24,0)</f>
        <v>0</v>
      </c>
      <c r="V4" s="4"/>
    </row>
    <row r="5" spans="2:22" x14ac:dyDescent="0.25">
      <c r="B5" s="42" t="s">
        <v>52</v>
      </c>
      <c r="C5" s="44">
        <f>'Water Tanker Truck'!G24+((0.115+0.044+0.135+0.92+'Water Tanker Truck'!G29+('Water Tanker Truck'!G9*1.2))*'Water Tanker Truck'!B4)</f>
        <v>1024.3228571428572</v>
      </c>
      <c r="F5" s="4"/>
      <c r="H5" s="39">
        <v>4</v>
      </c>
      <c r="I5" s="1">
        <f>(0.1+0.035+0.105+0.8+'Water Tanker Truck'!$G$9+(('Water Tanker Truck'!$G$27*'Water Tanker Truck'!$G$28)/H5))*H5+('Water Tanker Truck'!$G$24)</f>
        <v>1011.5542857142857</v>
      </c>
      <c r="J5" s="1">
        <f>(0.105+0.0378+0.1134+0.84+('Water Tanker Truck'!$G$9*1.06)+(('Water Tanker Truck'!$G$27*'Water Tanker Truck'!$G$28)/H5))*H5+('Water Tanker Truck'!$G$24)</f>
        <v>1011.9227428571429</v>
      </c>
      <c r="K5" s="1">
        <f>(0.11+0.04025+0.1239+0.88+('Water Tanker Truck'!$G$9*1.12)+(('Water Tanker Truck'!$G$27*'Water Tanker Truck'!$G$28)/H5))*H5+('Water Tanker Truck'!$G$24)</f>
        <v>1012.2982</v>
      </c>
      <c r="L5" s="1">
        <f>(0.115+0.044+0.135+0.92+('Water Tanker Truck'!$G$9*1.2)+(('Water Tanker Truck'!$G$27*'Water Tanker Truck'!$G$28)/H5))*H5+('Water Tanker Truck'!$G$24)</f>
        <v>1012.7291428571428</v>
      </c>
      <c r="M5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Graphs'!H5))*'Water Tanker Truck Graphs'!H5+'Water Tanker Truck'!$G$24,0)</f>
        <v>0</v>
      </c>
      <c r="V5" s="4"/>
    </row>
    <row r="6" spans="2:22" x14ac:dyDescent="0.25">
      <c r="B6" s="42" t="s">
        <v>53</v>
      </c>
      <c r="C6" s="45" t="str">
        <f>IF('Water Tanker Truck'!B14='Water Tanker Truck'!M16,'Water Tanker Truck'!B25,"N/A")</f>
        <v>N/A</v>
      </c>
      <c r="F6" s="4"/>
      <c r="H6" s="39">
        <v>6</v>
      </c>
      <c r="I6" s="1">
        <f>(0.1+0.035+0.105+0.8+'Water Tanker Truck'!$G$9+(('Water Tanker Truck'!$G$27*'Water Tanker Truck'!$G$28)/H6))*H6+('Water Tanker Truck'!$G$24)</f>
        <v>1014.8314285714285</v>
      </c>
      <c r="J6" s="1">
        <f>(0.105+0.0378+0.1134+0.84+('Water Tanker Truck'!$G$9*1.06)+(('Water Tanker Truck'!$G$27*'Water Tanker Truck'!$G$28)/H6))*H6+('Water Tanker Truck'!$G$24)</f>
        <v>1015.3841142857143</v>
      </c>
      <c r="K6" s="1">
        <f>(0.11+0.04025+0.1239+0.88+('Water Tanker Truck'!$G$9*1.12)+(('Water Tanker Truck'!$G$27*'Water Tanker Truck'!$G$28)/H6))*H6+('Water Tanker Truck'!$G$24)</f>
        <v>1015.9473</v>
      </c>
      <c r="L6" s="1">
        <f>(0.115+0.044+0.135+0.92+('Water Tanker Truck'!$G$9*1.2)+(('Water Tanker Truck'!$G$27*'Water Tanker Truck'!$G$28)/H6))*H6+('Water Tanker Truck'!$G$24)</f>
        <v>1016.5937142857143</v>
      </c>
      <c r="M6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Graphs'!H6))*'Water Tanker Truck Graphs'!H6+'Water Tanker Truck'!$G$24,0)</f>
        <v>0</v>
      </c>
      <c r="V6" s="4"/>
    </row>
    <row r="7" spans="2:22" x14ac:dyDescent="0.25">
      <c r="F7" s="4"/>
      <c r="H7" s="39">
        <v>8</v>
      </c>
      <c r="I7" s="1">
        <f>(0.1+0.035+0.105+0.8+'Water Tanker Truck'!$G$9+(('Water Tanker Truck'!$G$27*'Water Tanker Truck'!$G$28)/H7))*H7+('Water Tanker Truck'!$G$24)</f>
        <v>1018.1085714285714</v>
      </c>
      <c r="J7" s="1">
        <f>(0.105+0.0378+0.1134+0.84+('Water Tanker Truck'!$G$9*1.06)+(('Water Tanker Truck'!$G$27*'Water Tanker Truck'!$G$28)/H7))*H7+('Water Tanker Truck'!$G$24)</f>
        <v>1018.8454857142857</v>
      </c>
      <c r="K7" s="1">
        <f>(0.11+0.04025+0.1239+0.88+('Water Tanker Truck'!$G$9*1.12)+(('Water Tanker Truck'!$G$27*'Water Tanker Truck'!$G$28)/H7))*H7+('Water Tanker Truck'!$G$24)</f>
        <v>1019.5964</v>
      </c>
      <c r="L7" s="1">
        <f>(0.115+0.044+0.135+0.92+('Water Tanker Truck'!$G$9*1.2)+(('Water Tanker Truck'!$G$27*'Water Tanker Truck'!$G$28)/H7))*H7+('Water Tanker Truck'!$G$24)</f>
        <v>1020.4582857142857</v>
      </c>
      <c r="M7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Graphs'!H7))*'Water Tanker Truck Graphs'!H7+'Water Tanker Truck'!$G$24,0)</f>
        <v>0</v>
      </c>
      <c r="V7" s="4"/>
    </row>
    <row r="8" spans="2:22" x14ac:dyDescent="0.25">
      <c r="F8" s="4"/>
      <c r="H8" s="39">
        <v>10</v>
      </c>
      <c r="I8" s="1">
        <f>(0.1+0.035+0.105+0.8+'Water Tanker Truck'!$G$9+(('Water Tanker Truck'!$G$27*'Water Tanker Truck'!$G$28)/H8))*H8+('Water Tanker Truck'!$G$24)</f>
        <v>1021.3857142857142</v>
      </c>
      <c r="J8" s="1">
        <f>(0.105+0.0378+0.1134+0.84+('Water Tanker Truck'!$G$9*1.06)+(('Water Tanker Truck'!$G$27*'Water Tanker Truck'!$G$28)/H8))*H8+('Water Tanker Truck'!$G$24)</f>
        <v>1022.3068571428571</v>
      </c>
      <c r="K8" s="1">
        <f>(0.11+0.04025+0.1239+0.88+('Water Tanker Truck'!$G$9*1.12)+(('Water Tanker Truck'!$G$27*'Water Tanker Truck'!$G$28)/H8))*H8+('Water Tanker Truck'!$G$24)</f>
        <v>1023.2455</v>
      </c>
      <c r="L8" s="1">
        <f>(0.115+0.044+0.135+0.92+('Water Tanker Truck'!$G$9*1.2)+(('Water Tanker Truck'!$G$27*'Water Tanker Truck'!$G$28)/H8))*H8+('Water Tanker Truck'!$G$24)</f>
        <v>1024.3228571428572</v>
      </c>
      <c r="M8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Graphs'!H8))*'Water Tanker Truck Graphs'!H8+'Water Tanker Truck'!$G$24,0)</f>
        <v>0</v>
      </c>
      <c r="V8" s="4"/>
    </row>
    <row r="9" spans="2:22" x14ac:dyDescent="0.25">
      <c r="F9" s="4"/>
      <c r="H9" s="39">
        <v>12</v>
      </c>
      <c r="I9" s="1">
        <f>(0.1+0.035+0.105+0.8+'Water Tanker Truck'!$G$9+(('Water Tanker Truck'!$G$27*'Water Tanker Truck'!$G$28)/H9))*H9+('Water Tanker Truck'!$G$24)</f>
        <v>1024.6628571428571</v>
      </c>
      <c r="J9" s="1">
        <f>(0.105+0.0378+0.1134+0.84+('Water Tanker Truck'!$G$9*1.06)+(('Water Tanker Truck'!$G$27*'Water Tanker Truck'!$G$28)/H9))*H9+('Water Tanker Truck'!$G$24)</f>
        <v>1025.7682285714286</v>
      </c>
      <c r="K9" s="1">
        <f>(0.11+0.04025+0.1239+0.88+('Water Tanker Truck'!$G$9*1.12)+(('Water Tanker Truck'!$G$27*'Water Tanker Truck'!$G$28)/H9))*H9+('Water Tanker Truck'!$G$24)</f>
        <v>1026.8946000000001</v>
      </c>
      <c r="L9" s="1">
        <f>(0.115+0.044+0.135+0.92+('Water Tanker Truck'!$G$9*1.2)+(('Water Tanker Truck'!$G$27*'Water Tanker Truck'!$G$28)/H9))*H9+('Water Tanker Truck'!$G$24)</f>
        <v>1028.1874285714287</v>
      </c>
      <c r="M9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Graphs'!H9))*'Water Tanker Truck Graphs'!H9+'Water Tanker Truck'!$G$24,0)</f>
        <v>0</v>
      </c>
      <c r="V9" s="4"/>
    </row>
    <row r="10" spans="2:22" x14ac:dyDescent="0.25">
      <c r="F10" s="4"/>
      <c r="H10" s="39">
        <v>14</v>
      </c>
      <c r="I10" s="1">
        <f>(0.1+0.035+0.105+0.8+'Water Tanker Truck'!$G$9+(('Water Tanker Truck'!$G$27*'Water Tanker Truck'!$G$28)/H10))*H10+('Water Tanker Truck'!$G$24)</f>
        <v>1027.94</v>
      </c>
      <c r="J10" s="1">
        <f>(0.105+0.0378+0.1134+0.84+('Water Tanker Truck'!$G$9*1.06)+(('Water Tanker Truck'!$G$27*'Water Tanker Truck'!$G$28)/H10))*H10+('Water Tanker Truck'!$G$24)</f>
        <v>1029.2295999999999</v>
      </c>
      <c r="K10" s="1">
        <f>(0.11+0.04025+0.1239+0.88+('Water Tanker Truck'!$G$9*1.12)+(('Water Tanker Truck'!$G$27*'Water Tanker Truck'!$G$28)/H10))*H10+('Water Tanker Truck'!$G$24)</f>
        <v>1030.5436999999999</v>
      </c>
      <c r="L10" s="1">
        <f>(0.115+0.044+0.135+0.92+('Water Tanker Truck'!$G$9*1.2)+(('Water Tanker Truck'!$G$27*'Water Tanker Truck'!$G$28)/H10))*H10+('Water Tanker Truck'!$G$24)</f>
        <v>1032.0519999999999</v>
      </c>
      <c r="M10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Graphs'!H10))*'Water Tanker Truck Graphs'!H10+'Water Tanker Truck'!$G$24,0)</f>
        <v>0</v>
      </c>
      <c r="V10" s="4"/>
    </row>
    <row r="11" spans="2:22" x14ac:dyDescent="0.25">
      <c r="F11" s="4"/>
      <c r="H11" s="39">
        <v>16</v>
      </c>
      <c r="I11" s="1">
        <f>(0.1+0.035+0.105+0.8+'Water Tanker Truck'!$G$9+(('Water Tanker Truck'!$G$27*'Water Tanker Truck'!$G$28)/H11))*H11+('Water Tanker Truck'!$G$24)</f>
        <v>1031.2171428571428</v>
      </c>
      <c r="J11" s="1">
        <f>(0.105+0.0378+0.1134+0.84+('Water Tanker Truck'!$G$9*1.06)+(('Water Tanker Truck'!$G$27*'Water Tanker Truck'!$G$28)/H11))*H11+('Water Tanker Truck'!$G$24)</f>
        <v>1032.6909714285714</v>
      </c>
      <c r="K11" s="1">
        <f>(0.11+0.04025+0.1239+0.88+('Water Tanker Truck'!$G$9*1.12)+(('Water Tanker Truck'!$G$27*'Water Tanker Truck'!$G$28)/H11))*H11+('Water Tanker Truck'!$G$24)</f>
        <v>1034.1928</v>
      </c>
      <c r="L11" s="1">
        <f>(0.115+0.044+0.135+0.92+('Water Tanker Truck'!$G$9*1.2)+(('Water Tanker Truck'!$G$27*'Water Tanker Truck'!$G$28)/H11))*H11+('Water Tanker Truck'!$G$24)</f>
        <v>1035.9165714285714</v>
      </c>
      <c r="M11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Graphs'!H11))*'Water Tanker Truck Graphs'!H11+'Water Tanker Truck'!$G$24,0)</f>
        <v>0</v>
      </c>
      <c r="V11" s="4"/>
    </row>
    <row r="12" spans="2:22" x14ac:dyDescent="0.25">
      <c r="F12" s="4"/>
      <c r="H12" s="39">
        <v>18</v>
      </c>
      <c r="I12" s="1">
        <f>(0.1+0.035+0.105+0.8+'Water Tanker Truck'!$G$9+(('Water Tanker Truck'!$G$27*'Water Tanker Truck'!$G$28)/H12))*H12+('Water Tanker Truck'!$G$24)</f>
        <v>1034.4942857142858</v>
      </c>
      <c r="J12" s="1">
        <f>(0.105+0.0378+0.1134+0.84+('Water Tanker Truck'!$G$9*1.06)+(('Water Tanker Truck'!$G$27*'Water Tanker Truck'!$G$28)/H12))*H12+('Water Tanker Truck'!$G$24)</f>
        <v>1036.1523428571429</v>
      </c>
      <c r="K12" s="1">
        <f>(0.11+0.04025+0.1239+0.88+('Water Tanker Truck'!$G$9*1.12)+(('Water Tanker Truck'!$G$27*'Water Tanker Truck'!$G$28)/H12))*H12+('Water Tanker Truck'!$G$24)</f>
        <v>1037.8418999999999</v>
      </c>
      <c r="L12" s="1">
        <f>(0.115+0.044+0.135+0.92+('Water Tanker Truck'!$G$9*1.2)+(('Water Tanker Truck'!$G$27*'Water Tanker Truck'!$G$28)/H12))*H12+('Water Tanker Truck'!$G$24)</f>
        <v>1039.7811428571429</v>
      </c>
      <c r="M12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Graphs'!H12))*'Water Tanker Truck Graphs'!H12+'Water Tanker Truck'!$G$24,0)</f>
        <v>0</v>
      </c>
      <c r="V12" s="4"/>
    </row>
    <row r="13" spans="2:22" x14ac:dyDescent="0.25">
      <c r="F13" s="4"/>
      <c r="H13" s="39">
        <v>20</v>
      </c>
      <c r="I13" s="1">
        <f>(0.1+0.035+0.105+0.8+'Water Tanker Truck'!$G$9+(('Water Tanker Truck'!$G$27*'Water Tanker Truck'!$G$28)/H13))*H13+('Water Tanker Truck'!$G$24)</f>
        <v>1037.7714285714285</v>
      </c>
      <c r="J13" s="1">
        <f>(0.105+0.0378+0.1134+0.84+('Water Tanker Truck'!$G$9*1.06)+(('Water Tanker Truck'!$G$27*'Water Tanker Truck'!$G$28)/H13))*H13+('Water Tanker Truck'!$G$24)</f>
        <v>1039.6137142857142</v>
      </c>
      <c r="K13" s="1">
        <f>(0.11+0.04025+0.1239+0.88+('Water Tanker Truck'!$G$9*1.12)+(('Water Tanker Truck'!$G$27*'Water Tanker Truck'!$G$28)/H13))*H13+('Water Tanker Truck'!$G$24)</f>
        <v>1041.491</v>
      </c>
      <c r="L13" s="1">
        <f>(0.115+0.044+0.135+0.92+('Water Tanker Truck'!$G$9*1.2)+(('Water Tanker Truck'!$G$27*'Water Tanker Truck'!$G$28)/H13))*H13+('Water Tanker Truck'!$G$24)</f>
        <v>1043.6457142857143</v>
      </c>
      <c r="M13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Graphs'!H13))*'Water Tanker Truck Graphs'!H13+'Water Tanker Truck'!$G$24,0)</f>
        <v>0</v>
      </c>
      <c r="V13" s="4"/>
    </row>
    <row r="14" spans="2:22" x14ac:dyDescent="0.25">
      <c r="F14" s="4"/>
      <c r="H14" s="39">
        <v>22</v>
      </c>
      <c r="I14" s="1">
        <f>(0.1+0.035+0.105+0.8+'Water Tanker Truck'!$G$9+(('Water Tanker Truck'!$G$27*'Water Tanker Truck'!$G$28)/H14))*H14+('Water Tanker Truck'!$G$24)</f>
        <v>1041.0485714285714</v>
      </c>
      <c r="J14" s="1">
        <f>(0.105+0.0378+0.1134+0.84+('Water Tanker Truck'!$G$9*1.06)+(('Water Tanker Truck'!$G$27*'Water Tanker Truck'!$G$28)/H14))*H14+('Water Tanker Truck'!$G$24)</f>
        <v>1043.0750857142857</v>
      </c>
      <c r="K14" s="1">
        <f>(0.11+0.04025+0.1239+0.88+('Water Tanker Truck'!$G$9*1.12)+(('Water Tanker Truck'!$G$27*'Water Tanker Truck'!$G$28)/H14))*H14+('Water Tanker Truck'!$G$24)</f>
        <v>1045.1401000000001</v>
      </c>
      <c r="L14" s="1">
        <f>(0.115+0.044+0.135+0.92+('Water Tanker Truck'!$G$9*1.2)+(('Water Tanker Truck'!$G$27*'Water Tanker Truck'!$G$28)/H14))*H14+('Water Tanker Truck'!$G$24)</f>
        <v>1047.5102857142856</v>
      </c>
      <c r="M14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Graphs'!H14))*'Water Tanker Truck Graphs'!H14+'Water Tanker Truck'!$G$24,0)</f>
        <v>0</v>
      </c>
      <c r="V14" s="4"/>
    </row>
    <row r="15" spans="2:22" x14ac:dyDescent="0.25">
      <c r="F15" s="4"/>
      <c r="H15" s="39">
        <v>24</v>
      </c>
      <c r="I15" s="1">
        <f>(0.1+0.035+0.105+0.8+'Water Tanker Truck'!$G$9+(('Water Tanker Truck'!$G$27*'Water Tanker Truck'!$G$28)/H15))*H15+('Water Tanker Truck'!$G$24)</f>
        <v>1044.3257142857142</v>
      </c>
      <c r="J15" s="1">
        <f>(0.105+0.0378+0.1134+0.84+('Water Tanker Truck'!$G$9*1.06)+(('Water Tanker Truck'!$G$27*'Water Tanker Truck'!$G$28)/H15))*H15+('Water Tanker Truck'!$G$24)</f>
        <v>1046.5364571428572</v>
      </c>
      <c r="K15" s="1">
        <f>(0.11+0.04025+0.1239+0.88+('Water Tanker Truck'!$G$9*1.12)+(('Water Tanker Truck'!$G$27*'Water Tanker Truck'!$G$28)/H15))*H15+('Water Tanker Truck'!$G$24)</f>
        <v>1048.7891999999999</v>
      </c>
      <c r="L15" s="1">
        <f>(0.115+0.044+0.135+0.92+('Water Tanker Truck'!$G$9*1.2)+(('Water Tanker Truck'!$G$27*'Water Tanker Truck'!$G$28)/H15))*H15+('Water Tanker Truck'!$G$24)</f>
        <v>1051.3748571428571</v>
      </c>
      <c r="M15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Graphs'!H15))*'Water Tanker Truck Graphs'!H15+'Water Tanker Truck'!$G$24,0)</f>
        <v>0</v>
      </c>
      <c r="V15" s="4"/>
    </row>
    <row r="16" spans="2:22" x14ac:dyDescent="0.25">
      <c r="F16" s="4"/>
      <c r="H16" s="39">
        <v>26</v>
      </c>
      <c r="I16" s="1">
        <f>(0.1+0.035+0.105+0.8+'Water Tanker Truck'!$G$9+(('Water Tanker Truck'!$G$27*'Water Tanker Truck'!$G$28)/H16))*H16+('Water Tanker Truck'!$G$24)</f>
        <v>1047.6028571428571</v>
      </c>
      <c r="J16" s="1">
        <f>(0.105+0.0378+0.1134+0.84+('Water Tanker Truck'!$G$9*1.06)+(('Water Tanker Truck'!$G$27*'Water Tanker Truck'!$G$28)/H16))*H16+('Water Tanker Truck'!$G$24)</f>
        <v>1049.9978285714285</v>
      </c>
      <c r="K16" s="1">
        <f>(0.11+0.04025+0.1239+0.88+('Water Tanker Truck'!$G$9*1.12)+(('Water Tanker Truck'!$G$27*'Water Tanker Truck'!$G$28)/H16))*H16+('Water Tanker Truck'!$G$24)</f>
        <v>1052.4383</v>
      </c>
      <c r="L16" s="1">
        <f>(0.115+0.044+0.135+0.92+('Water Tanker Truck'!$G$9*1.2)+(('Water Tanker Truck'!$G$27*'Water Tanker Truck'!$G$28)/H16))*H16+('Water Tanker Truck'!$G$24)</f>
        <v>1055.2394285714286</v>
      </c>
      <c r="M16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Graphs'!H16))*'Water Tanker Truck Graphs'!H16+'Water Tanker Truck'!$G$24,0)</f>
        <v>0</v>
      </c>
      <c r="V16" s="4"/>
    </row>
    <row r="17" spans="6:22" x14ac:dyDescent="0.25">
      <c r="F17" s="4"/>
      <c r="H17" s="39">
        <v>28</v>
      </c>
      <c r="I17" s="1">
        <f>(0.1+0.035+0.105+0.8+'Water Tanker Truck'!$G$9+(('Water Tanker Truck'!$G$27*'Water Tanker Truck'!$G$28)/H17))*H17+('Water Tanker Truck'!$G$24)</f>
        <v>1050.8800000000001</v>
      </c>
      <c r="J17" s="1">
        <f>(0.105+0.0378+0.1134+0.84+('Water Tanker Truck'!$G$9*1.06)+(('Water Tanker Truck'!$G$27*'Water Tanker Truck'!$G$28)/H17))*H17+('Water Tanker Truck'!$G$24)</f>
        <v>1053.4592</v>
      </c>
      <c r="K17" s="1">
        <f>(0.11+0.04025+0.1239+0.88+('Water Tanker Truck'!$G$9*1.12)+(('Water Tanker Truck'!$G$27*'Water Tanker Truck'!$G$28)/H17))*H17+('Water Tanker Truck'!$G$24)</f>
        <v>1056.0873999999999</v>
      </c>
      <c r="L17" s="1">
        <f>(0.115+0.044+0.135+0.92+('Water Tanker Truck'!$G$9*1.2)+(('Water Tanker Truck'!$G$27*'Water Tanker Truck'!$G$28)/H17))*H17+('Water Tanker Truck'!$G$24)</f>
        <v>1059.104</v>
      </c>
      <c r="M17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Graphs'!H17))*'Water Tanker Truck Graphs'!H17+'Water Tanker Truck'!$G$24,0)</f>
        <v>0</v>
      </c>
      <c r="V17" s="4"/>
    </row>
    <row r="18" spans="6:22" x14ac:dyDescent="0.25">
      <c r="F18" s="4"/>
      <c r="H18" s="39">
        <v>30</v>
      </c>
      <c r="I18" s="1">
        <f>(0.1+0.035+0.105+0.8+'Water Tanker Truck'!$G$9+(('Water Tanker Truck'!$G$27*'Water Tanker Truck'!$G$28)/H18))*H18+('Water Tanker Truck'!$G$24)</f>
        <v>1054.1571428571428</v>
      </c>
      <c r="J18" s="1">
        <f>(0.105+0.0378+0.1134+0.84+('Water Tanker Truck'!$G$9*1.06)+(('Water Tanker Truck'!$G$27*'Water Tanker Truck'!$G$28)/H18))*H18+('Water Tanker Truck'!$G$24)</f>
        <v>1056.9205714285715</v>
      </c>
      <c r="K18" s="1">
        <f>(0.11+0.04025+0.1239+0.88+('Water Tanker Truck'!$G$9*1.12)+(('Water Tanker Truck'!$G$27*'Water Tanker Truck'!$G$28)/H18))*H18+('Water Tanker Truck'!$G$24)</f>
        <v>1059.7365</v>
      </c>
      <c r="L18" s="1">
        <f>(0.115+0.044+0.135+0.92+('Water Tanker Truck'!$G$9*1.2)+(('Water Tanker Truck'!$G$27*'Water Tanker Truck'!$G$28)/H18))*H18+('Water Tanker Truck'!$G$24)</f>
        <v>1062.9685714285715</v>
      </c>
      <c r="M18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Graphs'!H18))*'Water Tanker Truck Graphs'!H18+'Water Tanker Truck'!$G$24,0)</f>
        <v>0</v>
      </c>
      <c r="V18" s="4"/>
    </row>
    <row r="19" spans="6:22" x14ac:dyDescent="0.25">
      <c r="F19" s="4"/>
      <c r="H19" s="39">
        <v>32</v>
      </c>
      <c r="I19" s="1">
        <f>(0.1+0.035+0.105+0.8+'Water Tanker Truck'!$G$9+(('Water Tanker Truck'!$G$27*'Water Tanker Truck'!$G$28)/H19))*H19+('Water Tanker Truck'!$G$24)</f>
        <v>1057.4342857142858</v>
      </c>
      <c r="J19" s="1">
        <f>(0.105+0.0378+0.1134+0.84+('Water Tanker Truck'!$G$9*1.06)+(('Water Tanker Truck'!$G$27*'Water Tanker Truck'!$G$28)/H19))*H19+('Water Tanker Truck'!$G$24)</f>
        <v>1060.3819428571428</v>
      </c>
      <c r="K19" s="1">
        <f>(0.11+0.04025+0.1239+0.88+('Water Tanker Truck'!$G$9*1.12)+(('Water Tanker Truck'!$G$27*'Water Tanker Truck'!$G$28)/H19))*H19+('Water Tanker Truck'!$G$24)</f>
        <v>1063.3856000000001</v>
      </c>
      <c r="L19" s="1">
        <f>(0.115+0.044+0.135+0.92+('Water Tanker Truck'!$G$9*1.2)+(('Water Tanker Truck'!$G$27*'Water Tanker Truck'!$G$28)/H19))*H19+('Water Tanker Truck'!$G$24)</f>
        <v>1066.8331428571428</v>
      </c>
      <c r="M19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Graphs'!H19))*'Water Tanker Truck Graphs'!H19+'Water Tanker Truck'!$G$24,0)</f>
        <v>0</v>
      </c>
      <c r="V19" s="4"/>
    </row>
    <row r="20" spans="6:22" x14ac:dyDescent="0.25">
      <c r="F20" s="4"/>
      <c r="H20" s="39">
        <v>34</v>
      </c>
      <c r="I20" s="1">
        <f>(0.1+0.035+0.105+0.8+'Water Tanker Truck'!$G$9+(('Water Tanker Truck'!$G$27*'Water Tanker Truck'!$G$28)/H20))*H20+('Water Tanker Truck'!$G$24)</f>
        <v>1060.7114285714285</v>
      </c>
      <c r="J20" s="1">
        <f>(0.105+0.0378+0.1134+0.84+('Water Tanker Truck'!$G$9*1.06)+(('Water Tanker Truck'!$G$27*'Water Tanker Truck'!$G$28)/H20))*H20+('Water Tanker Truck'!$G$24)</f>
        <v>1063.8433142857143</v>
      </c>
      <c r="K20" s="1">
        <f>(0.11+0.04025+0.1239+0.88+('Water Tanker Truck'!$G$9*1.12)+(('Water Tanker Truck'!$G$27*'Water Tanker Truck'!$G$28)/H20))*H20+('Water Tanker Truck'!$G$24)</f>
        <v>1067.0346999999999</v>
      </c>
      <c r="L20" s="1">
        <f>(0.115+0.044+0.135+0.92+('Water Tanker Truck'!$G$9*1.2)+(('Water Tanker Truck'!$G$27*'Water Tanker Truck'!$G$28)/H20))*H20+('Water Tanker Truck'!$G$24)</f>
        <v>1070.6977142857143</v>
      </c>
      <c r="M20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Graphs'!H20))*'Water Tanker Truck Graphs'!H20+'Water Tanker Truck'!$G$24,0)</f>
        <v>0</v>
      </c>
      <c r="V20" s="4"/>
    </row>
    <row r="21" spans="6:22" x14ac:dyDescent="0.25">
      <c r="F21" s="4"/>
      <c r="H21" s="39">
        <v>36</v>
      </c>
      <c r="I21" s="1">
        <f>(0.1+0.035+0.105+0.8+'Water Tanker Truck'!$G$9+(('Water Tanker Truck'!$G$27*'Water Tanker Truck'!$G$28)/H21))*H21+('Water Tanker Truck'!$G$24)</f>
        <v>1063.9885714285715</v>
      </c>
      <c r="J21" s="1">
        <f>(0.105+0.0378+0.1134+0.84+('Water Tanker Truck'!$G$9*1.06)+(('Water Tanker Truck'!$G$27*'Water Tanker Truck'!$G$28)/H21))*H21+('Water Tanker Truck'!$G$24)</f>
        <v>1067.3046857142858</v>
      </c>
      <c r="K21" s="1">
        <f>(0.11+0.04025+0.1239+0.88+('Water Tanker Truck'!$G$9*1.12)+(('Water Tanker Truck'!$G$27*'Water Tanker Truck'!$G$28)/H21))*H21+('Water Tanker Truck'!$G$24)</f>
        <v>1070.6838</v>
      </c>
      <c r="L21" s="1">
        <f>(0.115+0.044+0.135+0.92+('Water Tanker Truck'!$G$9*1.2)+(('Water Tanker Truck'!$G$27*'Water Tanker Truck'!$G$28)/H21))*H21+('Water Tanker Truck'!$G$24)</f>
        <v>1074.5622857142857</v>
      </c>
      <c r="M21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Graphs'!H21))*'Water Tanker Truck Graphs'!H21+'Water Tanker Truck'!$G$24,0)</f>
        <v>0</v>
      </c>
      <c r="V21" s="4"/>
    </row>
    <row r="22" spans="6:22" x14ac:dyDescent="0.25">
      <c r="F22" s="4"/>
      <c r="H22" s="39">
        <v>38</v>
      </c>
      <c r="I22" s="1">
        <f>(0.1+0.035+0.105+0.8+'Water Tanker Truck'!$G$9+(('Water Tanker Truck'!$G$27*'Water Tanker Truck'!$G$28)/H22))*H22+('Water Tanker Truck'!$G$24)</f>
        <v>1067.2657142857142</v>
      </c>
      <c r="J22" s="1">
        <f>(0.105+0.0378+0.1134+0.84+('Water Tanker Truck'!$G$9*1.06)+(('Water Tanker Truck'!$G$27*'Water Tanker Truck'!$G$28)/H22))*H22+('Water Tanker Truck'!$G$24)</f>
        <v>1070.7660571428571</v>
      </c>
      <c r="K22" s="1">
        <f>(0.11+0.04025+0.1239+0.88+('Water Tanker Truck'!$G$9*1.12)+(('Water Tanker Truck'!$G$27*'Water Tanker Truck'!$G$28)/H22))*H22+('Water Tanker Truck'!$G$24)</f>
        <v>1074.3329000000001</v>
      </c>
      <c r="L22" s="1">
        <f>(0.115+0.044+0.135+0.92+('Water Tanker Truck'!$G$9*1.2)+(('Water Tanker Truck'!$G$27*'Water Tanker Truck'!$G$28)/H22))*H22+('Water Tanker Truck'!$G$24)</f>
        <v>1078.4268571428572</v>
      </c>
      <c r="M22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Graphs'!H22))*'Water Tanker Truck Graphs'!H22+'Water Tanker Truck'!$G$24,0)</f>
        <v>0</v>
      </c>
      <c r="V22" s="4"/>
    </row>
    <row r="23" spans="6:22" x14ac:dyDescent="0.25">
      <c r="F23" s="4"/>
      <c r="H23" s="39">
        <v>40</v>
      </c>
      <c r="I23" s="1">
        <f>(0.1+0.035+0.105+0.8+'Water Tanker Truck'!$G$9+(('Water Tanker Truck'!$G$27*'Water Tanker Truck'!$G$28)/H23))*H23+('Water Tanker Truck'!$G$24)</f>
        <v>1070.5428571428572</v>
      </c>
      <c r="J23" s="1">
        <f>(0.105+0.0378+0.1134+0.84+('Water Tanker Truck'!$G$9*1.06)+(('Water Tanker Truck'!$G$27*'Water Tanker Truck'!$G$28)/H23))*H23+('Water Tanker Truck'!$G$24)</f>
        <v>1074.2274285714286</v>
      </c>
      <c r="K23" s="1">
        <f>(0.11+0.04025+0.1239+0.88+('Water Tanker Truck'!$G$9*1.12)+(('Water Tanker Truck'!$G$27*'Water Tanker Truck'!$G$28)/H23))*H23+('Water Tanker Truck'!$G$24)</f>
        <v>1077.982</v>
      </c>
      <c r="L23" s="1">
        <f>(0.115+0.044+0.135+0.92+('Water Tanker Truck'!$G$9*1.2)+(('Water Tanker Truck'!$G$27*'Water Tanker Truck'!$G$28)/H23))*H23+('Water Tanker Truck'!$G$24)</f>
        <v>1082.2914285714287</v>
      </c>
      <c r="M23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Graphs'!H23))*'Water Tanker Truck Graphs'!H23+'Water Tanker Truck'!$G$24,0)</f>
        <v>0</v>
      </c>
      <c r="V23" s="4"/>
    </row>
    <row r="24" spans="6:22" x14ac:dyDescent="0.25">
      <c r="F24" s="4"/>
      <c r="H24" s="39">
        <v>42</v>
      </c>
      <c r="I24" s="1">
        <f>(0.1+0.035+0.105+0.8+'Water Tanker Truck'!$G$9+(('Water Tanker Truck'!$G$27*'Water Tanker Truck'!$G$28)/H24))*H24+('Water Tanker Truck'!$G$24)</f>
        <v>1073.82</v>
      </c>
      <c r="J24" s="1">
        <f>(0.105+0.0378+0.1134+0.84+('Water Tanker Truck'!$G$9*1.06)+(('Water Tanker Truck'!$G$27*'Water Tanker Truck'!$G$28)/H24))*H24+('Water Tanker Truck'!$G$24)</f>
        <v>1077.6887999999999</v>
      </c>
      <c r="K24" s="1">
        <f>(0.11+0.04025+0.1239+0.88+('Water Tanker Truck'!$G$9*1.12)+(('Water Tanker Truck'!$G$27*'Water Tanker Truck'!$G$28)/H24))*H24+('Water Tanker Truck'!$G$24)</f>
        <v>1081.6311000000001</v>
      </c>
      <c r="L24" s="1">
        <f>(0.115+0.044+0.135+0.92+('Water Tanker Truck'!$G$9*1.2)+(('Water Tanker Truck'!$G$27*'Water Tanker Truck'!$G$28)/H24))*H24+('Water Tanker Truck'!$G$24)</f>
        <v>1086.1559999999999</v>
      </c>
      <c r="M24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Graphs'!H24))*'Water Tanker Truck Graphs'!H24+'Water Tanker Truck'!$G$24,0)</f>
        <v>0</v>
      </c>
      <c r="V24" s="4"/>
    </row>
    <row r="25" spans="6:22" x14ac:dyDescent="0.25">
      <c r="F25" s="4"/>
      <c r="H25" s="39">
        <v>44</v>
      </c>
      <c r="I25" s="1">
        <f>(0.1+0.035+0.105+0.8+'Water Tanker Truck'!$G$9+(('Water Tanker Truck'!$G$27*'Water Tanker Truck'!$G$28)/H25))*H25+('Water Tanker Truck'!$G$24)</f>
        <v>1077.0971428571429</v>
      </c>
      <c r="J25" s="1">
        <f>(0.105+0.0378+0.1134+0.84+('Water Tanker Truck'!$G$9*1.06)+(('Water Tanker Truck'!$G$27*'Water Tanker Truck'!$G$28)/H25))*H25+('Water Tanker Truck'!$G$24)</f>
        <v>1081.1501714285714</v>
      </c>
      <c r="K25" s="1">
        <f>(0.11+0.04025+0.1239+0.88+('Water Tanker Truck'!$G$9*1.12)+(('Water Tanker Truck'!$G$27*'Water Tanker Truck'!$G$28)/H25))*H25+('Water Tanker Truck'!$G$24)</f>
        <v>1085.2801999999999</v>
      </c>
      <c r="L25" s="1">
        <f>(0.115+0.044+0.135+0.92+('Water Tanker Truck'!$G$9*1.2)+(('Water Tanker Truck'!$G$27*'Water Tanker Truck'!$G$28)/H25))*H25+('Water Tanker Truck'!$G$24)</f>
        <v>1090.0205714285714</v>
      </c>
      <c r="M25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Graphs'!H25))*'Water Tanker Truck Graphs'!H25+'Water Tanker Truck'!$G$24,0)</f>
        <v>0</v>
      </c>
      <c r="V25" s="4"/>
    </row>
    <row r="26" spans="6:22" x14ac:dyDescent="0.25">
      <c r="F26" s="4"/>
      <c r="H26" s="39">
        <v>46</v>
      </c>
      <c r="I26" s="1">
        <f>(0.1+0.035+0.105+0.8+'Water Tanker Truck'!$G$9+(('Water Tanker Truck'!$G$27*'Water Tanker Truck'!$G$28)/H26))*H26+('Water Tanker Truck'!$G$24)</f>
        <v>1080.3742857142856</v>
      </c>
      <c r="J26" s="1">
        <f>(0.105+0.0378+0.1134+0.84+('Water Tanker Truck'!$G$9*1.06)+(('Water Tanker Truck'!$G$27*'Water Tanker Truck'!$G$28)/H26))*H26+('Water Tanker Truck'!$G$24)</f>
        <v>1084.6115428571429</v>
      </c>
      <c r="K26" s="1">
        <f>(0.11+0.04025+0.1239+0.88+('Water Tanker Truck'!$G$9*1.12)+(('Water Tanker Truck'!$G$27*'Water Tanker Truck'!$G$28)/H26))*H26+('Water Tanker Truck'!$G$24)</f>
        <v>1088.9293</v>
      </c>
      <c r="L26" s="1">
        <f>(0.115+0.044+0.135+0.92+('Water Tanker Truck'!$G$9*1.2)+(('Water Tanker Truck'!$G$27*'Water Tanker Truck'!$G$28)/H26))*H26+('Water Tanker Truck'!$G$24)</f>
        <v>1093.8851428571429</v>
      </c>
      <c r="M26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Graphs'!H26))*'Water Tanker Truck Graphs'!H26+'Water Tanker Truck'!$G$24,0)</f>
        <v>0</v>
      </c>
      <c r="V26" s="4"/>
    </row>
    <row r="27" spans="6:22" x14ac:dyDescent="0.25">
      <c r="F27" s="4"/>
      <c r="H27" s="39">
        <v>48</v>
      </c>
      <c r="I27" s="1">
        <f>(0.1+0.035+0.105+0.8+'Water Tanker Truck'!$G$9+(('Water Tanker Truck'!$G$27*'Water Tanker Truck'!$G$28)/H27))*H27+('Water Tanker Truck'!$G$24)</f>
        <v>1083.6514285714286</v>
      </c>
      <c r="J27" s="1">
        <f>(0.105+0.0378+0.1134+0.84+('Water Tanker Truck'!$G$9*1.06)+(('Water Tanker Truck'!$G$27*'Water Tanker Truck'!$G$28)/H27))*H27+('Water Tanker Truck'!$G$24)</f>
        <v>1088.0729142857142</v>
      </c>
      <c r="K27" s="1">
        <f>(0.11+0.04025+0.1239+0.88+('Water Tanker Truck'!$G$9*1.12)+(('Water Tanker Truck'!$G$27*'Water Tanker Truck'!$G$28)/H27))*H27+('Water Tanker Truck'!$G$24)</f>
        <v>1092.5784000000001</v>
      </c>
      <c r="L27" s="1">
        <f>(0.115+0.044+0.135+0.92+('Water Tanker Truck'!$G$9*1.2)+(('Water Tanker Truck'!$G$27*'Water Tanker Truck'!$G$28)/H27))*H27+('Water Tanker Truck'!$G$24)</f>
        <v>1097.7497142857142</v>
      </c>
      <c r="M27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Graphs'!H27))*'Water Tanker Truck Graphs'!H27+'Water Tanker Truck'!$G$24,0)</f>
        <v>0</v>
      </c>
      <c r="V27" s="4"/>
    </row>
    <row r="28" spans="6:22" x14ac:dyDescent="0.25">
      <c r="F28" s="4"/>
      <c r="H28" s="39">
        <v>50</v>
      </c>
      <c r="I28" s="1">
        <f>(0.1+0.035+0.105+0.8+'Water Tanker Truck'!$G$9+(('Water Tanker Truck'!$G$27*'Water Tanker Truck'!$G$28)/H28))*H28+('Water Tanker Truck'!$G$24)</f>
        <v>1086.9285714285716</v>
      </c>
      <c r="J28" s="1">
        <f>(0.105+0.0378+0.1134+0.84+('Water Tanker Truck'!$G$9*1.06)+(('Water Tanker Truck'!$G$27*'Water Tanker Truck'!$G$28)/H28))*H28+('Water Tanker Truck'!$G$24)</f>
        <v>1091.5342857142857</v>
      </c>
      <c r="K28" s="1">
        <f>(0.11+0.04025+0.1239+0.88+('Water Tanker Truck'!$G$9*1.12)+(('Water Tanker Truck'!$G$27*'Water Tanker Truck'!$G$28)/H28))*H28+('Water Tanker Truck'!$G$24)</f>
        <v>1096.2275</v>
      </c>
      <c r="L28" s="1">
        <f>(0.115+0.044+0.135+0.92+('Water Tanker Truck'!$G$9*1.2)+(('Water Tanker Truck'!$G$27*'Water Tanker Truck'!$G$28)/H28))*H28+('Water Tanker Truck'!$G$24)</f>
        <v>1101.6142857142856</v>
      </c>
      <c r="M28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Graphs'!H28))*'Water Tanker Truck Graphs'!H28+'Water Tanker Truck'!$G$24,0)</f>
        <v>0</v>
      </c>
      <c r="V28" s="4"/>
    </row>
    <row r="29" spans="6:22" x14ac:dyDescent="0.25">
      <c r="F29" s="4"/>
      <c r="H29" s="39">
        <v>52</v>
      </c>
      <c r="I29" s="1">
        <f>(0.1+0.035+0.105+0.8+'Water Tanker Truck'!$G$9+(('Water Tanker Truck'!$G$27*'Water Tanker Truck'!$G$28)/H29))*H29+('Water Tanker Truck'!$G$24)</f>
        <v>1090.2057142857143</v>
      </c>
      <c r="J29" s="1">
        <f>(0.105+0.0378+0.1134+0.84+('Water Tanker Truck'!$G$9*1.06)+(('Water Tanker Truck'!$G$27*'Water Tanker Truck'!$G$28)/H29))*H29+('Water Tanker Truck'!$G$24)</f>
        <v>1094.9956571428572</v>
      </c>
      <c r="K29" s="1">
        <f>(0.11+0.04025+0.1239+0.88+('Water Tanker Truck'!$G$9*1.12)+(('Water Tanker Truck'!$G$27*'Water Tanker Truck'!$G$28)/H29))*H29+('Water Tanker Truck'!$G$24)</f>
        <v>1099.8766000000001</v>
      </c>
      <c r="L29" s="1">
        <f>(0.115+0.044+0.135+0.92+('Water Tanker Truck'!$G$9*1.2)+(('Water Tanker Truck'!$G$27*'Water Tanker Truck'!$G$28)/H29))*H29+('Water Tanker Truck'!$G$24)</f>
        <v>1105.4788571428571</v>
      </c>
      <c r="M29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Graphs'!H29))*'Water Tanker Truck Graphs'!H29+'Water Tanker Truck'!$G$24,0)</f>
        <v>0</v>
      </c>
      <c r="V29" s="4"/>
    </row>
    <row r="30" spans="6:22" x14ac:dyDescent="0.25">
      <c r="F30" s="4"/>
      <c r="H30" s="39">
        <v>54</v>
      </c>
      <c r="I30" s="1">
        <f>(0.1+0.035+0.105+0.8+'Water Tanker Truck'!$G$9+(('Water Tanker Truck'!$G$27*'Water Tanker Truck'!$G$28)/H30))*H30+('Water Tanker Truck'!$G$24)</f>
        <v>1093.4828571428573</v>
      </c>
      <c r="J30" s="1">
        <f>(0.105+0.0378+0.1134+0.84+('Water Tanker Truck'!$G$9*1.06)+(('Water Tanker Truck'!$G$27*'Water Tanker Truck'!$G$28)/H30))*H30+('Water Tanker Truck'!$G$24)</f>
        <v>1098.4570285714285</v>
      </c>
      <c r="K30" s="1">
        <f>(0.11+0.04025+0.1239+0.88+('Water Tanker Truck'!$G$9*1.12)+(('Water Tanker Truck'!$G$27*'Water Tanker Truck'!$G$28)/H30))*H30+('Water Tanker Truck'!$G$24)</f>
        <v>1103.5256999999999</v>
      </c>
      <c r="L30" s="1">
        <f>(0.115+0.044+0.135+0.92+('Water Tanker Truck'!$G$9*1.2)+(('Water Tanker Truck'!$G$27*'Water Tanker Truck'!$G$28)/H30))*H30+('Water Tanker Truck'!$G$24)</f>
        <v>1109.3434285714286</v>
      </c>
      <c r="M30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Graphs'!H30))*'Water Tanker Truck Graphs'!H30+'Water Tanker Truck'!$G$24,0)</f>
        <v>0</v>
      </c>
      <c r="V30" s="4"/>
    </row>
    <row r="31" spans="6:22" x14ac:dyDescent="0.25">
      <c r="F31" s="4"/>
      <c r="H31" s="39">
        <v>56</v>
      </c>
      <c r="I31" s="1">
        <f>(0.1+0.035+0.105+0.8+'Water Tanker Truck'!$G$9+(('Water Tanker Truck'!$G$27*'Water Tanker Truck'!$G$28)/H31))*H31+('Water Tanker Truck'!$G$24)</f>
        <v>1096.76</v>
      </c>
      <c r="J31" s="1">
        <f>(0.105+0.0378+0.1134+0.84+('Water Tanker Truck'!$G$9*1.06)+(('Water Tanker Truck'!$G$27*'Water Tanker Truck'!$G$28)/H31))*H31+('Water Tanker Truck'!$G$24)</f>
        <v>1101.9184</v>
      </c>
      <c r="K31" s="1">
        <f>(0.11+0.04025+0.1239+0.88+('Water Tanker Truck'!$G$9*1.12)+(('Water Tanker Truck'!$G$27*'Water Tanker Truck'!$G$28)/H31))*H31+('Water Tanker Truck'!$G$24)</f>
        <v>1107.1748</v>
      </c>
      <c r="L31" s="1">
        <f>(0.115+0.044+0.135+0.92+('Water Tanker Truck'!$G$9*1.2)+(('Water Tanker Truck'!$G$27*'Water Tanker Truck'!$G$28)/H31))*H31+('Water Tanker Truck'!$G$24)</f>
        <v>1113.2080000000001</v>
      </c>
      <c r="M31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Graphs'!H31))*'Water Tanker Truck Graphs'!H31+'Water Tanker Truck'!$G$24,0)</f>
        <v>0</v>
      </c>
      <c r="V31" s="4"/>
    </row>
    <row r="32" spans="6:22" x14ac:dyDescent="0.25">
      <c r="F32" s="4"/>
      <c r="H32" s="39">
        <v>58</v>
      </c>
      <c r="I32" s="1">
        <f>(0.1+0.035+0.105+0.8+'Water Tanker Truck'!$G$9+(('Water Tanker Truck'!$G$27*'Water Tanker Truck'!$G$28)/H32))*H32+('Water Tanker Truck'!$G$24)</f>
        <v>1100.037142857143</v>
      </c>
      <c r="J32" s="1">
        <f>(0.105+0.0378+0.1134+0.84+('Water Tanker Truck'!$G$9*1.06)+(('Water Tanker Truck'!$G$27*'Water Tanker Truck'!$G$28)/H32))*H32+('Water Tanker Truck'!$G$24)</f>
        <v>1105.3797714285715</v>
      </c>
      <c r="K32" s="1">
        <f>(0.11+0.04025+0.1239+0.88+('Water Tanker Truck'!$G$9*1.12)+(('Water Tanker Truck'!$G$27*'Water Tanker Truck'!$G$28)/H32))*H32+('Water Tanker Truck'!$G$24)</f>
        <v>1110.8239000000001</v>
      </c>
      <c r="L32" s="1">
        <f>(0.115+0.044+0.135+0.92+('Water Tanker Truck'!$G$9*1.2)+(('Water Tanker Truck'!$G$27*'Water Tanker Truck'!$G$28)/H32))*H32+('Water Tanker Truck'!$G$24)</f>
        <v>1117.0725714285713</v>
      </c>
      <c r="M32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Graphs'!H32))*'Water Tanker Truck Graphs'!H32+'Water Tanker Truck'!$G$24,0)</f>
        <v>0</v>
      </c>
      <c r="V32" s="4"/>
    </row>
    <row r="33" spans="6:22" x14ac:dyDescent="0.25">
      <c r="F33" s="4"/>
      <c r="H33" s="39">
        <v>60</v>
      </c>
      <c r="I33" s="1">
        <f>(0.1+0.035+0.105+0.8+'Water Tanker Truck'!$G$9+(('Water Tanker Truck'!$G$27*'Water Tanker Truck'!$G$28)/H33))*H33+('Water Tanker Truck'!$G$24)</f>
        <v>1103.3142857142857</v>
      </c>
      <c r="J33" s="1">
        <f>(0.105+0.0378+0.1134+0.84+('Water Tanker Truck'!$G$9*1.06)+(('Water Tanker Truck'!$G$27*'Water Tanker Truck'!$G$28)/H33))*H33+('Water Tanker Truck'!$G$24)</f>
        <v>1108.8411428571428</v>
      </c>
      <c r="K33" s="1">
        <f>(0.11+0.04025+0.1239+0.88+('Water Tanker Truck'!$G$9*1.12)+(('Water Tanker Truck'!$G$27*'Water Tanker Truck'!$G$28)/H33))*H33+('Water Tanker Truck'!$G$24)</f>
        <v>1114.473</v>
      </c>
      <c r="L33" s="1">
        <f>(0.115+0.044+0.135+0.92+('Water Tanker Truck'!$G$9*1.2)+(('Water Tanker Truck'!$G$27*'Water Tanker Truck'!$G$28)/H33))*H33+('Water Tanker Truck'!$G$24)</f>
        <v>1120.9371428571428</v>
      </c>
      <c r="M33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Graphs'!H33))*'Water Tanker Truck Graphs'!H33+'Water Tanker Truck'!$G$24,0)</f>
        <v>0</v>
      </c>
      <c r="V33" s="4"/>
    </row>
    <row r="34" spans="6:22" x14ac:dyDescent="0.25">
      <c r="F34" s="4"/>
      <c r="H34" s="39">
        <v>62</v>
      </c>
      <c r="I34" s="1">
        <f>(0.1+0.035+0.105+0.8+'Water Tanker Truck'!$G$9+(('Water Tanker Truck'!$G$27*'Water Tanker Truck'!$G$28)/H34))*H34+('Water Tanker Truck'!$G$24)</f>
        <v>1106.5914285714287</v>
      </c>
      <c r="J34" s="1">
        <f>(0.105+0.0378+0.1134+0.84+('Water Tanker Truck'!$G$9*1.06)+(('Water Tanker Truck'!$G$27*'Water Tanker Truck'!$G$28)/H34))*H34+('Water Tanker Truck'!$G$24)</f>
        <v>1112.3025142857143</v>
      </c>
      <c r="K34" s="1">
        <f>(0.11+0.04025+0.1239+0.88+('Water Tanker Truck'!$G$9*1.12)+(('Water Tanker Truck'!$G$27*'Water Tanker Truck'!$G$28)/H34))*H34+('Water Tanker Truck'!$G$24)</f>
        <v>1118.1221</v>
      </c>
      <c r="L34" s="1">
        <f>(0.115+0.044+0.135+0.92+('Water Tanker Truck'!$G$9*1.2)+(('Water Tanker Truck'!$G$27*'Water Tanker Truck'!$G$28)/H34))*H34+('Water Tanker Truck'!$G$24)</f>
        <v>1124.8017142857143</v>
      </c>
      <c r="M34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Graphs'!H34))*'Water Tanker Truck Graphs'!H34+'Water Tanker Truck'!$G$24,0)</f>
        <v>0</v>
      </c>
      <c r="V34" s="4"/>
    </row>
    <row r="35" spans="6:22" x14ac:dyDescent="0.25">
      <c r="F35" s="4"/>
      <c r="H35" s="39">
        <v>64</v>
      </c>
      <c r="I35" s="1">
        <f>(0.1+0.035+0.105+0.8+'Water Tanker Truck'!$G$9+(('Water Tanker Truck'!$G$27*'Water Tanker Truck'!$G$28)/H35))*H35+('Water Tanker Truck'!$G$24)</f>
        <v>1109.8685714285714</v>
      </c>
      <c r="J35" s="1">
        <f>(0.105+0.0378+0.1134+0.84+('Water Tanker Truck'!$G$9*1.06)+(('Water Tanker Truck'!$G$27*'Water Tanker Truck'!$G$28)/H35))*H35+('Water Tanker Truck'!$G$24)</f>
        <v>1115.7638857142856</v>
      </c>
      <c r="K35" s="1">
        <f>(0.11+0.04025+0.1239+0.88+('Water Tanker Truck'!$G$9*1.12)+(('Water Tanker Truck'!$G$27*'Water Tanker Truck'!$G$28)/H35))*H35+('Water Tanker Truck'!$G$24)</f>
        <v>1121.7711999999999</v>
      </c>
      <c r="L35" s="1">
        <f>(0.115+0.044+0.135+0.92+('Water Tanker Truck'!$G$9*1.2)+(('Water Tanker Truck'!$G$27*'Water Tanker Truck'!$G$28)/H35))*H35+('Water Tanker Truck'!$G$24)</f>
        <v>1128.6662857142858</v>
      </c>
      <c r="M35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Graphs'!H35))*'Water Tanker Truck Graphs'!H35+'Water Tanker Truck'!$G$24,0)</f>
        <v>0</v>
      </c>
      <c r="V35" s="4"/>
    </row>
    <row r="36" spans="6:22" x14ac:dyDescent="0.25">
      <c r="F36" s="4"/>
      <c r="H36" s="39">
        <v>66</v>
      </c>
      <c r="I36" s="1">
        <f>(0.1+0.035+0.105+0.8+'Water Tanker Truck'!$G$9+(('Water Tanker Truck'!$G$27*'Water Tanker Truck'!$G$28)/H36))*H36+('Water Tanker Truck'!$G$24)</f>
        <v>1113.1457142857143</v>
      </c>
      <c r="J36" s="1">
        <f>(0.105+0.0378+0.1134+0.84+('Water Tanker Truck'!$G$9*1.06)+(('Water Tanker Truck'!$G$27*'Water Tanker Truck'!$G$28)/H36))*H36+('Water Tanker Truck'!$G$24)</f>
        <v>1119.2252571428571</v>
      </c>
      <c r="K36" s="1">
        <f>(0.11+0.04025+0.1239+0.88+('Water Tanker Truck'!$G$9*1.12)+(('Water Tanker Truck'!$G$27*'Water Tanker Truck'!$G$28)/H36))*H36+('Water Tanker Truck'!$G$24)</f>
        <v>1125.4203</v>
      </c>
      <c r="L36" s="1">
        <f>(0.115+0.044+0.135+0.92+('Water Tanker Truck'!$G$9*1.2)+(('Water Tanker Truck'!$G$27*'Water Tanker Truck'!$G$28)/H36))*H36+('Water Tanker Truck'!$G$24)</f>
        <v>1132.5308571428573</v>
      </c>
      <c r="M36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Graphs'!H36))*'Water Tanker Truck Graphs'!H36+'Water Tanker Truck'!$G$24,0)</f>
        <v>0</v>
      </c>
      <c r="V36" s="4"/>
    </row>
    <row r="37" spans="6:22" x14ac:dyDescent="0.25">
      <c r="F37" s="4"/>
      <c r="H37" s="39">
        <v>68</v>
      </c>
      <c r="I37" s="1">
        <f>(0.1+0.035+0.105+0.8+'Water Tanker Truck'!$G$9+(('Water Tanker Truck'!$G$27*'Water Tanker Truck'!$G$28)/H37))*H37+('Water Tanker Truck'!$G$24)</f>
        <v>1116.4228571428571</v>
      </c>
      <c r="J37" s="1">
        <f>(0.105+0.0378+0.1134+0.84+('Water Tanker Truck'!$G$9*1.06)+(('Water Tanker Truck'!$G$27*'Water Tanker Truck'!$G$28)/H37))*H37+('Water Tanker Truck'!$G$24)</f>
        <v>1122.6866285714286</v>
      </c>
      <c r="K37" s="1">
        <f>(0.11+0.04025+0.1239+0.88+('Water Tanker Truck'!$G$9*1.12)+(('Water Tanker Truck'!$G$27*'Water Tanker Truck'!$G$28)/H37))*H37+('Water Tanker Truck'!$G$24)</f>
        <v>1129.0694000000001</v>
      </c>
      <c r="L37" s="1">
        <f>(0.115+0.044+0.135+0.92+('Water Tanker Truck'!$G$9*1.2)+(('Water Tanker Truck'!$G$27*'Water Tanker Truck'!$G$28)/H37))*H37+('Water Tanker Truck'!$G$24)</f>
        <v>1136.3954285714285</v>
      </c>
      <c r="M37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Graphs'!H37))*'Water Tanker Truck Graphs'!H37+'Water Tanker Truck'!$G$24,0)</f>
        <v>0</v>
      </c>
      <c r="V37" s="4"/>
    </row>
    <row r="38" spans="6:22" x14ac:dyDescent="0.25">
      <c r="F38" s="4"/>
      <c r="H38" s="39">
        <v>70</v>
      </c>
      <c r="I38" s="1">
        <f>(0.1+0.035+0.105+0.8+'Water Tanker Truck'!$G$9+(('Water Tanker Truck'!$G$27*'Water Tanker Truck'!$G$28)/H38))*H38+('Water Tanker Truck'!$G$24)</f>
        <v>1119.7</v>
      </c>
      <c r="J38" s="1">
        <f>(0.105+0.0378+0.1134+0.84+('Water Tanker Truck'!$G$9*1.06)+(('Water Tanker Truck'!$G$27*'Water Tanker Truck'!$G$28)/H38))*H38+('Water Tanker Truck'!$G$24)</f>
        <v>1126.1479999999999</v>
      </c>
      <c r="K38" s="1">
        <f>(0.11+0.04025+0.1239+0.88+('Water Tanker Truck'!$G$9*1.12)+(('Water Tanker Truck'!$G$27*'Water Tanker Truck'!$G$28)/H38))*H38+('Water Tanker Truck'!$G$24)</f>
        <v>1132.7184999999999</v>
      </c>
      <c r="L38" s="1">
        <f>(0.115+0.044+0.135+0.92+('Water Tanker Truck'!$G$9*1.2)+(('Water Tanker Truck'!$G$27*'Water Tanker Truck'!$G$28)/H38))*H38+('Water Tanker Truck'!$G$24)</f>
        <v>1140.26</v>
      </c>
      <c r="M38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Graphs'!H38))*'Water Tanker Truck Graphs'!H38+'Water Tanker Truck'!$G$24,0)</f>
        <v>0</v>
      </c>
      <c r="V38" s="4"/>
    </row>
    <row r="39" spans="6:22" x14ac:dyDescent="0.25">
      <c r="F39" s="4"/>
      <c r="H39" s="39">
        <v>72</v>
      </c>
      <c r="I39" s="1">
        <f>(0.1+0.035+0.105+0.8+'Water Tanker Truck'!$G$9+(('Water Tanker Truck'!$G$27*'Water Tanker Truck'!$G$28)/H39))*H39+('Water Tanker Truck'!$G$24)</f>
        <v>1122.9771428571428</v>
      </c>
      <c r="J39" s="1">
        <f>(0.105+0.0378+0.1134+0.84+('Water Tanker Truck'!$G$9*1.06)+(('Water Tanker Truck'!$G$27*'Water Tanker Truck'!$G$28)/H39))*H39+('Water Tanker Truck'!$G$24)</f>
        <v>1129.6093714285714</v>
      </c>
      <c r="K39" s="1">
        <f>(0.11+0.04025+0.1239+0.88+('Water Tanker Truck'!$G$9*1.12)+(('Water Tanker Truck'!$G$27*'Water Tanker Truck'!$G$28)/H39))*H39+('Water Tanker Truck'!$G$24)</f>
        <v>1136.3676</v>
      </c>
      <c r="L39" s="1">
        <f>(0.115+0.044+0.135+0.92+('Water Tanker Truck'!$G$9*1.2)+(('Water Tanker Truck'!$G$27*'Water Tanker Truck'!$G$28)/H39))*H39+('Water Tanker Truck'!$G$24)</f>
        <v>1144.1245714285715</v>
      </c>
      <c r="M39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Graphs'!H39))*'Water Tanker Truck Graphs'!H39+'Water Tanker Truck'!$G$24,0)</f>
        <v>0</v>
      </c>
      <c r="V39" s="4"/>
    </row>
    <row r="40" spans="6:22" x14ac:dyDescent="0.25">
      <c r="F40" s="4"/>
      <c r="H40" s="39">
        <v>74</v>
      </c>
      <c r="I40" s="1">
        <f>(0.1+0.035+0.105+0.8+'Water Tanker Truck'!$G$9+(('Water Tanker Truck'!$G$27*'Water Tanker Truck'!$G$28)/H40))*H40+('Water Tanker Truck'!$G$24)</f>
        <v>1126.2542857142857</v>
      </c>
      <c r="J40" s="1">
        <f>(0.105+0.0378+0.1134+0.84+('Water Tanker Truck'!$G$9*1.06)+(('Water Tanker Truck'!$G$27*'Water Tanker Truck'!$G$28)/H40))*H40+('Water Tanker Truck'!$G$24)</f>
        <v>1133.0707428571429</v>
      </c>
      <c r="K40" s="1">
        <f>(0.11+0.04025+0.1239+0.88+('Water Tanker Truck'!$G$9*1.12)+(('Water Tanker Truck'!$G$27*'Water Tanker Truck'!$G$28)/H40))*H40+('Water Tanker Truck'!$G$24)</f>
        <v>1140.0167000000001</v>
      </c>
      <c r="L40" s="1">
        <f>(0.115+0.044+0.135+0.92+('Water Tanker Truck'!$G$9*1.2)+(('Water Tanker Truck'!$G$27*'Water Tanker Truck'!$G$28)/H40))*H40+('Water Tanker Truck'!$G$24)</f>
        <v>1147.989142857143</v>
      </c>
      <c r="M40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Graphs'!H40))*'Water Tanker Truck Graphs'!H40+'Water Tanker Truck'!$G$24,0)</f>
        <v>0</v>
      </c>
      <c r="V40" s="4"/>
    </row>
    <row r="41" spans="6:22" x14ac:dyDescent="0.25">
      <c r="F41" s="4"/>
      <c r="H41" s="39">
        <v>76</v>
      </c>
      <c r="I41" s="1">
        <f>(0.1+0.035+0.105+0.8+'Water Tanker Truck'!$G$9+(('Water Tanker Truck'!$G$27*'Water Tanker Truck'!$G$28)/H41))*H41+('Water Tanker Truck'!$G$24)</f>
        <v>1129.5314285714285</v>
      </c>
      <c r="J41" s="1">
        <f>(0.105+0.0378+0.1134+0.84+('Water Tanker Truck'!$G$9*1.06)+(('Water Tanker Truck'!$G$27*'Water Tanker Truck'!$G$28)/H41))*H41+('Water Tanker Truck'!$G$24)</f>
        <v>1136.5321142857142</v>
      </c>
      <c r="K41" s="1">
        <f>(0.11+0.04025+0.1239+0.88+('Water Tanker Truck'!$G$9*1.12)+(('Water Tanker Truck'!$G$27*'Water Tanker Truck'!$G$28)/H41))*H41+('Water Tanker Truck'!$G$24)</f>
        <v>1143.6658</v>
      </c>
      <c r="L41" s="1">
        <f>(0.115+0.044+0.135+0.92+('Water Tanker Truck'!$G$9*1.2)+(('Water Tanker Truck'!$G$27*'Water Tanker Truck'!$G$28)/H41))*H41+('Water Tanker Truck'!$G$24)</f>
        <v>1151.8537142857142</v>
      </c>
      <c r="M41" s="38">
        <f>IF('Water Tanker Truck'!$B$14='Water Tanker Truck'!$M$16,('Water Tanker Truck'!$G$16+'Water Tanker Truck'!$G$17+'Water Tanker Truck'!$G$18+'Water Tanker Truck'!$G$19+'Water Tanker Truck'!$G$13+(('Water Tanker Truck'!$G$27*'Water Tanker Truck'!$G$28)/'Water Tanker Truck Graphs'!H41))*'Water Tanker Truck Graphs'!H41+'Water Tanker Truck'!$G$24,0)</f>
        <v>0</v>
      </c>
      <c r="V41" s="4"/>
    </row>
    <row r="42" spans="6:22" x14ac:dyDescent="0.25">
      <c r="F42" s="4"/>
      <c r="V42" s="4"/>
    </row>
    <row r="43" spans="6:22" x14ac:dyDescent="0.25">
      <c r="F43" s="4"/>
      <c r="V43" s="4"/>
    </row>
    <row r="44" spans="6:22" x14ac:dyDescent="0.25">
      <c r="F44" s="4"/>
      <c r="V44" s="4"/>
    </row>
    <row r="45" spans="6:22" x14ac:dyDescent="0.25">
      <c r="F45" s="4"/>
      <c r="V45" s="4"/>
    </row>
    <row r="46" spans="6:22" x14ac:dyDescent="0.25">
      <c r="F46" s="4"/>
      <c r="V46" s="4"/>
    </row>
    <row r="47" spans="6:22" x14ac:dyDescent="0.25">
      <c r="F47" s="4"/>
      <c r="V47" s="4"/>
    </row>
    <row r="48" spans="6:22" x14ac:dyDescent="0.25">
      <c r="F48" s="4"/>
      <c r="V48" s="4"/>
    </row>
    <row r="49" spans="6:22" x14ac:dyDescent="0.25">
      <c r="F49" s="4"/>
      <c r="V49" s="4"/>
    </row>
    <row r="50" spans="6:22" x14ac:dyDescent="0.25">
      <c r="F50" s="4"/>
      <c r="V50" s="4"/>
    </row>
    <row r="51" spans="6:22" x14ac:dyDescent="0.25">
      <c r="F51" s="4"/>
      <c r="V51" s="4"/>
    </row>
    <row r="52" spans="6:22" x14ac:dyDescent="0.25">
      <c r="F52" s="4"/>
      <c r="V52" s="4"/>
    </row>
    <row r="53" spans="6:22" x14ac:dyDescent="0.25">
      <c r="F53" s="4"/>
      <c r="V53" s="4"/>
    </row>
    <row r="54" spans="6:22" x14ac:dyDescent="0.25">
      <c r="F54" s="4"/>
      <c r="V54" s="4"/>
    </row>
    <row r="55" spans="6:22" x14ac:dyDescent="0.25">
      <c r="F55" s="4"/>
      <c r="V55" s="4"/>
    </row>
    <row r="56" spans="6:22" x14ac:dyDescent="0.25">
      <c r="F56" s="4"/>
      <c r="V56" s="4"/>
    </row>
    <row r="57" spans="6:22" x14ac:dyDescent="0.25">
      <c r="F57" s="4"/>
      <c r="V57" s="4"/>
    </row>
    <row r="58" spans="6:22" x14ac:dyDescent="0.25">
      <c r="F58" s="4"/>
      <c r="V58" s="4"/>
    </row>
    <row r="59" spans="6:22" x14ac:dyDescent="0.25">
      <c r="F59" s="4"/>
      <c r="V59" s="4"/>
    </row>
  </sheetData>
  <mergeCells count="1">
    <mergeCell ref="H2:M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F8522-8D24-4756-89E7-598B878F14C0}">
  <dimension ref="A1:T41"/>
  <sheetViews>
    <sheetView topLeftCell="A2" workbookViewId="0">
      <selection activeCell="B3" sqref="B3"/>
    </sheetView>
  </sheetViews>
  <sheetFormatPr defaultRowHeight="15" x14ac:dyDescent="0.25"/>
  <cols>
    <col min="1" max="1" width="34.5703125" customWidth="1"/>
    <col min="2" max="2" width="14.85546875" customWidth="1"/>
    <col min="5" max="5" width="11" customWidth="1"/>
    <col min="6" max="6" width="35.42578125" customWidth="1"/>
    <col min="7" max="7" width="10" customWidth="1"/>
    <col min="17" max="17" width="13.28515625" customWidth="1"/>
  </cols>
  <sheetData>
    <row r="1" spans="1:20" ht="15.75" thickBot="1" x14ac:dyDescent="0.3">
      <c r="C1" s="52" t="s">
        <v>42</v>
      </c>
      <c r="D1" s="52"/>
      <c r="E1" s="52"/>
    </row>
    <row r="2" spans="1:20" ht="15.75" x14ac:dyDescent="0.25">
      <c r="A2" s="53" t="s">
        <v>24</v>
      </c>
      <c r="B2" s="54"/>
      <c r="O2" s="58"/>
      <c r="P2" s="58"/>
      <c r="Q2" s="58"/>
      <c r="R2" s="58"/>
      <c r="S2" s="58"/>
      <c r="T2" s="58"/>
    </row>
    <row r="3" spans="1:20" x14ac:dyDescent="0.25">
      <c r="A3" s="34" t="s">
        <v>39</v>
      </c>
      <c r="B3" s="48">
        <v>14</v>
      </c>
      <c r="F3" s="55" t="s">
        <v>1</v>
      </c>
      <c r="G3" s="56"/>
      <c r="P3" s="40"/>
      <c r="Q3" s="40"/>
      <c r="R3" s="40"/>
      <c r="S3" s="40"/>
      <c r="T3" s="40"/>
    </row>
    <row r="4" spans="1:20" x14ac:dyDescent="0.25">
      <c r="A4" s="34" t="s">
        <v>0</v>
      </c>
      <c r="B4" s="48">
        <v>10</v>
      </c>
      <c r="F4" s="3" t="s">
        <v>0</v>
      </c>
      <c r="G4" s="4">
        <f>B4</f>
        <v>10</v>
      </c>
      <c r="H4" s="1"/>
      <c r="O4" s="39"/>
    </row>
    <row r="5" spans="1:20" x14ac:dyDescent="0.25">
      <c r="A5" s="34" t="s">
        <v>35</v>
      </c>
      <c r="B5" s="49">
        <v>3.45</v>
      </c>
      <c r="F5" s="5" t="s">
        <v>39</v>
      </c>
      <c r="G5" s="6">
        <f>B3</f>
        <v>14</v>
      </c>
      <c r="O5" s="39"/>
    </row>
    <row r="6" spans="1:20" x14ac:dyDescent="0.25">
      <c r="A6" s="29"/>
      <c r="B6" s="30"/>
      <c r="F6" s="3" t="s">
        <v>56</v>
      </c>
      <c r="G6" s="7">
        <f>G4/G5</f>
        <v>0.7142857142857143</v>
      </c>
      <c r="I6" s="2"/>
      <c r="O6" s="39"/>
    </row>
    <row r="7" spans="1:20" x14ac:dyDescent="0.25">
      <c r="A7" s="34" t="s">
        <v>3</v>
      </c>
      <c r="B7" s="49">
        <v>1</v>
      </c>
      <c r="F7" s="3" t="s">
        <v>35</v>
      </c>
      <c r="G7" s="10">
        <f>B5</f>
        <v>3.45</v>
      </c>
      <c r="O7" s="39"/>
    </row>
    <row r="8" spans="1:20" x14ac:dyDescent="0.25">
      <c r="A8" s="34" t="s">
        <v>21</v>
      </c>
      <c r="B8" s="48">
        <v>1000</v>
      </c>
      <c r="F8" s="41" t="s">
        <v>57</v>
      </c>
      <c r="G8" s="13">
        <f>G7*G6</f>
        <v>2.4642857142857144</v>
      </c>
      <c r="O8" s="39"/>
    </row>
    <row r="9" spans="1:20" ht="15.75" thickBot="1" x14ac:dyDescent="0.3">
      <c r="A9" s="29"/>
      <c r="B9" s="30"/>
      <c r="F9" s="8" t="s">
        <v>30</v>
      </c>
      <c r="G9" s="9">
        <f>G8/G4</f>
        <v>0.24642857142857144</v>
      </c>
      <c r="O9" s="39"/>
    </row>
    <row r="10" spans="1:20" ht="15.75" thickTop="1" x14ac:dyDescent="0.25">
      <c r="A10" s="34" t="s">
        <v>33</v>
      </c>
      <c r="B10" s="49">
        <v>10</v>
      </c>
      <c r="F10" s="16" t="s">
        <v>11</v>
      </c>
      <c r="G10" s="17">
        <f>(IF(B14=M14,1.2,1)*IF(B14=M13,1.12,1)*IF(B14=M12,1.06,1)*IF(B14=M15,0,1))*G9</f>
        <v>0.29571428571428571</v>
      </c>
      <c r="H10" t="s">
        <v>37</v>
      </c>
      <c r="M10" s="25"/>
      <c r="O10" s="39"/>
    </row>
    <row r="11" spans="1:20" x14ac:dyDescent="0.25">
      <c r="A11" s="34" t="s">
        <v>34</v>
      </c>
      <c r="B11" s="48">
        <v>0.5</v>
      </c>
      <c r="J11" s="22"/>
      <c r="K11" s="22"/>
      <c r="L11" s="22"/>
      <c r="M11" s="22" t="s">
        <v>6</v>
      </c>
      <c r="N11" s="22"/>
      <c r="O11" s="39"/>
    </row>
    <row r="12" spans="1:20" x14ac:dyDescent="0.25">
      <c r="A12" s="31"/>
      <c r="B12" s="30"/>
      <c r="F12" s="55" t="s">
        <v>12</v>
      </c>
      <c r="G12" s="56"/>
      <c r="J12" s="22"/>
      <c r="K12" s="22"/>
      <c r="L12" s="22"/>
      <c r="M12" s="22" t="s">
        <v>9</v>
      </c>
      <c r="N12" s="22"/>
      <c r="O12" s="39"/>
    </row>
    <row r="13" spans="1:20" x14ac:dyDescent="0.25">
      <c r="A13" s="31"/>
      <c r="B13" s="30"/>
      <c r="F13" s="5" t="s">
        <v>11</v>
      </c>
      <c r="G13" s="13">
        <f>(B16*(1*G9))+(B17*(1.06*G9))+(B18*(1.12*G9))+(B19*(1.2*G9))</f>
        <v>0</v>
      </c>
      <c r="J13" s="22"/>
      <c r="K13" s="22"/>
      <c r="L13" s="22"/>
      <c r="M13" s="22" t="s">
        <v>7</v>
      </c>
      <c r="N13" s="22"/>
      <c r="O13" s="39"/>
    </row>
    <row r="14" spans="1:20" x14ac:dyDescent="0.25">
      <c r="A14" s="32" t="s">
        <v>40</v>
      </c>
      <c r="B14" s="33" t="s">
        <v>8</v>
      </c>
      <c r="C14" t="s">
        <v>25</v>
      </c>
      <c r="J14" s="22"/>
      <c r="K14" s="22"/>
      <c r="L14" s="22"/>
      <c r="M14" s="22" t="s">
        <v>8</v>
      </c>
      <c r="N14" s="22"/>
      <c r="O14" s="39"/>
    </row>
    <row r="15" spans="1:20" x14ac:dyDescent="0.25">
      <c r="A15" s="23"/>
      <c r="B15" s="21"/>
      <c r="F15" s="55" t="s">
        <v>15</v>
      </c>
      <c r="G15" s="56"/>
      <c r="J15" s="22"/>
      <c r="K15" s="22"/>
      <c r="L15" s="22"/>
      <c r="M15" s="22" t="s">
        <v>10</v>
      </c>
      <c r="N15" s="22"/>
      <c r="O15" s="39"/>
    </row>
    <row r="16" spans="1:20" x14ac:dyDescent="0.25">
      <c r="A16" s="23" t="s">
        <v>26</v>
      </c>
      <c r="B16" s="26">
        <v>0</v>
      </c>
      <c r="F16" s="5" t="s">
        <v>14</v>
      </c>
      <c r="G16" s="47">
        <f>(IF(B14=M14,1.18,1)*IF(B14=M13,1.12,1)*IF(B14=M12,1.05,1)*IF(B14=M15,((B16*(1))+(B17*(1.05))+(B18*(1.12))+(B19*(1.18))),1))*0.03</f>
        <v>3.5399999999999994E-2</v>
      </c>
      <c r="J16" s="22"/>
      <c r="K16" s="22"/>
      <c r="L16" s="22"/>
      <c r="M16" s="22"/>
      <c r="N16" s="22"/>
      <c r="O16" s="39"/>
    </row>
    <row r="17" spans="1:15" x14ac:dyDescent="0.25">
      <c r="A17" s="23" t="s">
        <v>27</v>
      </c>
      <c r="B17" s="26">
        <v>0</v>
      </c>
      <c r="F17" s="14" t="s">
        <v>13</v>
      </c>
      <c r="G17" s="47">
        <f>(IF(B14=M14,1.35,1)*IF(B14=M13,1.257143,1)*IF(B14=M12,1.11,1)*IF(B14=M15,((B16*(1))+(B17*(1.11))+(B18*(1.257143))+(B19*(1.35))),1))*0.01</f>
        <v>1.3500000000000002E-2</v>
      </c>
      <c r="J17" s="22">
        <f>4.4/3.5</f>
        <v>1.2571428571428573</v>
      </c>
      <c r="K17" s="22"/>
      <c r="L17" s="22"/>
      <c r="M17" s="22"/>
      <c r="N17" s="22"/>
      <c r="O17" s="39"/>
    </row>
    <row r="18" spans="1:15" x14ac:dyDescent="0.25">
      <c r="A18" s="23" t="s">
        <v>28</v>
      </c>
      <c r="B18" s="26">
        <v>0</v>
      </c>
      <c r="F18" s="14" t="s">
        <v>16</v>
      </c>
      <c r="G18" s="47">
        <f>(IF(B14=M14,1.38,1)*IF(B14=M13,1.285714,1)*IF(B14=M12,1.11,1)*IF(B14=M15,((B16*(1))+(B17*(1.11))+(B18*(1.285714))+(B19*(1.38))),1))*0.037</f>
        <v>5.1059999999999994E-2</v>
      </c>
      <c r="J18" s="22"/>
      <c r="K18" s="22"/>
      <c r="L18" s="22"/>
      <c r="M18" s="22"/>
      <c r="N18" s="22"/>
      <c r="O18" s="39"/>
    </row>
    <row r="19" spans="1:15" ht="15.75" thickBot="1" x14ac:dyDescent="0.3">
      <c r="A19" s="24" t="s">
        <v>29</v>
      </c>
      <c r="B19" s="27">
        <v>0</v>
      </c>
      <c r="F19" s="14" t="s">
        <v>38</v>
      </c>
      <c r="G19" s="47">
        <f>(IF(B14=M14,1.2,1)*IF(B14=M13,1.15,1)*IF(B14=M12,1.05,1)*IF(B14=M15,((B16*(1))+(B17*(1.05))+(B18*(1.15))+(B19*(1.2))),1))*0.7</f>
        <v>0.84</v>
      </c>
      <c r="J19" s="22">
        <f>13.5/10.5</f>
        <v>1.2857142857142858</v>
      </c>
      <c r="K19" s="22"/>
      <c r="L19" s="22"/>
      <c r="M19" s="22"/>
      <c r="N19" s="22"/>
      <c r="O19" s="39"/>
    </row>
    <row r="20" spans="1:15" x14ac:dyDescent="0.25">
      <c r="J20" s="22"/>
      <c r="K20" s="22"/>
      <c r="L20" s="22"/>
      <c r="M20" s="22"/>
      <c r="N20" s="22"/>
      <c r="O20" s="39"/>
    </row>
    <row r="21" spans="1:15" x14ac:dyDescent="0.25">
      <c r="F21" s="55" t="s">
        <v>2</v>
      </c>
      <c r="G21" s="56"/>
      <c r="J21" s="22"/>
      <c r="K21" s="22"/>
      <c r="L21" s="22"/>
      <c r="M21" s="22"/>
      <c r="N21" s="22"/>
      <c r="O21" s="39"/>
    </row>
    <row r="22" spans="1:15" x14ac:dyDescent="0.25">
      <c r="A22" s="18" t="s">
        <v>17</v>
      </c>
      <c r="B22" s="20">
        <f>(IF(B14=M15,G13,G10))+G16+G17+G18+G29+G19</f>
        <v>1.7356742857142855</v>
      </c>
      <c r="F22" s="3" t="s">
        <v>3</v>
      </c>
      <c r="G22" s="10">
        <f>B7</f>
        <v>1</v>
      </c>
      <c r="J22" s="22"/>
      <c r="K22" s="22"/>
      <c r="L22" s="22"/>
      <c r="M22" s="22"/>
      <c r="N22" s="22"/>
      <c r="O22" s="39"/>
    </row>
    <row r="23" spans="1:15" ht="15.75" thickBot="1" x14ac:dyDescent="0.3">
      <c r="A23" s="18" t="s">
        <v>46</v>
      </c>
      <c r="B23" s="20">
        <f>B22*B4</f>
        <v>17.356742857142855</v>
      </c>
      <c r="F23" s="11" t="s">
        <v>4</v>
      </c>
      <c r="G23" s="12">
        <f>B8</f>
        <v>1000</v>
      </c>
      <c r="J23" s="22">
        <f>0.7*1.15</f>
        <v>0.80499999999999994</v>
      </c>
      <c r="K23" s="22"/>
      <c r="L23" s="22"/>
      <c r="M23" s="22"/>
      <c r="N23" s="22"/>
      <c r="O23" s="39"/>
    </row>
    <row r="24" spans="1:15" ht="15.75" thickTop="1" x14ac:dyDescent="0.25">
      <c r="F24" s="16" t="s">
        <v>5</v>
      </c>
      <c r="G24" s="17">
        <f>G22*G23</f>
        <v>1000</v>
      </c>
      <c r="J24" s="22"/>
      <c r="K24" s="22"/>
      <c r="L24" s="22"/>
      <c r="M24" s="22"/>
      <c r="N24" s="22"/>
      <c r="O24" s="39"/>
    </row>
    <row r="25" spans="1:15" ht="15.75" thickBot="1" x14ac:dyDescent="0.3">
      <c r="A25" s="50" t="s">
        <v>22</v>
      </c>
      <c r="B25" s="51">
        <f>B22*B4+G24</f>
        <v>1017.3567428571429</v>
      </c>
      <c r="F25" s="15"/>
      <c r="G25" s="15"/>
      <c r="J25" s="22"/>
      <c r="K25" s="22"/>
      <c r="L25" s="22"/>
      <c r="M25" s="22"/>
      <c r="N25" s="22"/>
      <c r="O25" s="39"/>
    </row>
    <row r="26" spans="1:15" ht="15.75" thickTop="1" x14ac:dyDescent="0.25">
      <c r="F26" s="55" t="s">
        <v>18</v>
      </c>
      <c r="G26" s="56"/>
      <c r="O26" s="39"/>
    </row>
    <row r="27" spans="1:15" x14ac:dyDescent="0.25">
      <c r="F27" s="3" t="s">
        <v>19</v>
      </c>
      <c r="G27" s="10">
        <f>B10</f>
        <v>10</v>
      </c>
      <c r="O27" s="39"/>
    </row>
    <row r="28" spans="1:15" ht="15.75" thickBot="1" x14ac:dyDescent="0.3">
      <c r="F28" s="11" t="s">
        <v>23</v>
      </c>
      <c r="G28" s="12">
        <f>B11</f>
        <v>0.5</v>
      </c>
      <c r="O28" s="39"/>
    </row>
    <row r="29" spans="1:15" ht="15.75" thickTop="1" x14ac:dyDescent="0.25">
      <c r="F29" s="5" t="s">
        <v>20</v>
      </c>
      <c r="G29" s="13">
        <f>(G27*G28)/G4</f>
        <v>0.5</v>
      </c>
      <c r="O29" s="39"/>
    </row>
    <row r="30" spans="1:15" x14ac:dyDescent="0.25">
      <c r="O30" s="39"/>
    </row>
    <row r="31" spans="1:15" x14ac:dyDescent="0.25">
      <c r="O31" s="39"/>
    </row>
    <row r="32" spans="1:15" x14ac:dyDescent="0.25">
      <c r="O32" s="39"/>
    </row>
    <row r="33" spans="15:15" x14ac:dyDescent="0.25">
      <c r="O33" s="39"/>
    </row>
    <row r="34" spans="15:15" x14ac:dyDescent="0.25">
      <c r="O34" s="39"/>
    </row>
    <row r="35" spans="15:15" x14ac:dyDescent="0.25">
      <c r="O35" s="39"/>
    </row>
    <row r="36" spans="15:15" x14ac:dyDescent="0.25">
      <c r="O36" s="39"/>
    </row>
    <row r="37" spans="15:15" x14ac:dyDescent="0.25">
      <c r="O37" s="39"/>
    </row>
    <row r="38" spans="15:15" x14ac:dyDescent="0.25">
      <c r="O38" s="39"/>
    </row>
    <row r="39" spans="15:15" x14ac:dyDescent="0.25">
      <c r="O39" s="39"/>
    </row>
    <row r="40" spans="15:15" x14ac:dyDescent="0.25">
      <c r="O40" s="39"/>
    </row>
    <row r="41" spans="15:15" x14ac:dyDescent="0.25">
      <c r="O41" s="39"/>
    </row>
  </sheetData>
  <mergeCells count="8">
    <mergeCell ref="C1:E1"/>
    <mergeCell ref="O2:T2"/>
    <mergeCell ref="F26:G26"/>
    <mergeCell ref="A2:B2"/>
    <mergeCell ref="F3:G3"/>
    <mergeCell ref="F12:G12"/>
    <mergeCell ref="F15:G15"/>
    <mergeCell ref="F21:G21"/>
  </mergeCells>
  <conditionalFormatting sqref="B16:B19">
    <cfRule type="expression" dxfId="3" priority="1">
      <formula>$B$14=$M$15</formula>
    </cfRule>
    <cfRule type="expression" dxfId="2" priority="2">
      <formula>$B$14=$M$15</formula>
    </cfRule>
    <cfRule type="expression" dxfId="1" priority="3">
      <formula>$B$14=$M$15</formula>
    </cfRule>
    <cfRule type="expression" dxfId="0" priority="4">
      <formula>"B14=M15"</formula>
    </cfRule>
  </conditionalFormatting>
  <dataValidations count="1">
    <dataValidation type="list" allowBlank="1" showInputMessage="1" showErrorMessage="1" sqref="B14" xr:uid="{FA312130-2A1F-40A8-8EDD-81E4F865FCE8}">
      <formula1>$M$11:$M$15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1C6A-4635-4846-B6B8-63F068ACFFD3}">
  <dimension ref="B1:W53"/>
  <sheetViews>
    <sheetView workbookViewId="0">
      <selection activeCell="E2" sqref="E2"/>
    </sheetView>
  </sheetViews>
  <sheetFormatPr defaultRowHeight="15" x14ac:dyDescent="0.25"/>
  <cols>
    <col min="2" max="2" width="34.5703125" customWidth="1"/>
    <col min="3" max="3" width="10.140625" bestFit="1" customWidth="1"/>
    <col min="9" max="9" width="10.140625" bestFit="1" customWidth="1"/>
    <col min="10" max="10" width="12.85546875" customWidth="1"/>
    <col min="11" max="13" width="10.140625" bestFit="1" customWidth="1"/>
  </cols>
  <sheetData>
    <row r="1" spans="2:23" x14ac:dyDescent="0.25">
      <c r="F1" s="4"/>
      <c r="W1" s="4"/>
    </row>
    <row r="2" spans="2:23" x14ac:dyDescent="0.25">
      <c r="B2" s="42" t="s">
        <v>49</v>
      </c>
      <c r="C2" s="45">
        <f>(0.03+0.01+0.037+0.7+'Pickup Truck'!G9+'Pickup Truck'!G29)*'Pickup Truck'!B4+('Pickup Truck'!G24)</f>
        <v>1015.2342857142858</v>
      </c>
      <c r="F2" s="4"/>
      <c r="H2" s="57" t="s">
        <v>55</v>
      </c>
      <c r="I2" s="57"/>
      <c r="J2" s="57"/>
      <c r="K2" s="57"/>
      <c r="L2" s="57"/>
      <c r="M2" s="57"/>
      <c r="W2" s="4"/>
    </row>
    <row r="3" spans="2:23" x14ac:dyDescent="0.25">
      <c r="B3" s="42" t="s">
        <v>50</v>
      </c>
      <c r="C3" s="45">
        <f>'Pickup Truck'!G24+((0.0315+0.0109+0.03996+0.735+'Pickup Truck'!G29+('Pickup Truck'!G9*1.06))*'Pickup Truck'!B4)</f>
        <v>1015.7857428571428</v>
      </c>
      <c r="F3" s="4"/>
      <c r="H3" s="42" t="s">
        <v>44</v>
      </c>
      <c r="I3" s="43" t="s">
        <v>6</v>
      </c>
      <c r="J3" s="43" t="s">
        <v>9</v>
      </c>
      <c r="K3" s="43" t="s">
        <v>7</v>
      </c>
      <c r="L3" s="43" t="s">
        <v>8</v>
      </c>
      <c r="M3" s="43" t="s">
        <v>10</v>
      </c>
      <c r="W3" s="4"/>
    </row>
    <row r="4" spans="2:23" x14ac:dyDescent="0.25">
      <c r="B4" s="42" t="s">
        <v>51</v>
      </c>
      <c r="C4" s="45">
        <f>'Pickup Truck'!G24+((0.033+0.0117+0.04366+0.77+'Pickup Truck'!G29+('Pickup Truck'!G9*1.12))*'Pickup Truck'!B4)</f>
        <v>1016.3436</v>
      </c>
      <c r="F4" s="4"/>
      <c r="H4" s="39">
        <v>2</v>
      </c>
      <c r="I4" s="38">
        <f>(0.03+0.01+0.037+0.7+'Pickup Truck'!$G$9+(('Pickup Truck'!$G$27*'Pickup Truck'!$G$28)/H4))*H4+('Pickup Truck'!$G$24)</f>
        <v>1007.0468571428571</v>
      </c>
      <c r="J4" s="38">
        <f>(0.0315+0.0109+0.04+0.735+('Pickup Truck'!$G$9*1.06)+(('Pickup Truck'!$G$27*'Pickup Truck'!$G$28)/H4))*H4+('Pickup Truck'!$G$24)</f>
        <v>1007.1572285714286</v>
      </c>
      <c r="K4" s="38">
        <f>(0.033+0.0117+0.0437+0.77+('Pickup Truck'!$G$9*1.12)+(('Pickup Truck'!$G$27*'Pickup Truck'!$G$28)/H4))*H4+('Pickup Truck'!$G$24)</f>
        <v>1007.2688000000001</v>
      </c>
      <c r="L4" s="38">
        <f>(0.0345+0.0126+0.0476+0.805+('Pickup Truck'!$G$9*1.2)+(('Pickup Truck'!$G$27*'Pickup Truck'!$G$28)/H4))*H4+('Pickup Truck'!$G$24)</f>
        <v>1007.3908285714285</v>
      </c>
      <c r="M4" s="38">
        <f>IF('Pickup Truck'!$B$14='Pickup Truck'!$M$15,('Pickup Truck'!$G$16+'Pickup Truck'!$G$17+'Pickup Truck'!$G$18+'Pickup Truck'!$G$19+'Pickup Truck'!$G$13+(('Pickup Truck'!$G$27*'Pickup Truck'!$G$28)/'Pickup Truck Graphs'!H4))*'Pickup Truck Graphs'!H4+'Pickup Truck'!$G$24,0)</f>
        <v>0</v>
      </c>
      <c r="W4" s="4"/>
    </row>
    <row r="5" spans="2:23" x14ac:dyDescent="0.25">
      <c r="B5" s="42" t="s">
        <v>52</v>
      </c>
      <c r="C5" s="45">
        <f>'Pickup Truck'!G24+((0.0345+0.01257+0.04757+0.805+'Pickup Truck'!G29+('Pickup Truck'!G9*1.2))*'Pickup Truck'!B4)</f>
        <v>1016.9535428571429</v>
      </c>
      <c r="F5" s="4"/>
      <c r="H5" s="39">
        <v>4</v>
      </c>
      <c r="I5" s="38">
        <f>(0.03+0.01+0.037+0.7+'Pickup Truck'!$G$9+(('Pickup Truck'!$G$27*'Pickup Truck'!$G$28)/H5))*H5+('Pickup Truck'!$G$24)</f>
        <v>1009.0937142857143</v>
      </c>
      <c r="J5" s="38">
        <f>(0.0315+0.0109+0.04+0.735+('Pickup Truck'!$G$9*1.06)+(('Pickup Truck'!$G$27*'Pickup Truck'!$G$28)/H5))*H5+('Pickup Truck'!$G$24)</f>
        <v>1009.3144571428571</v>
      </c>
      <c r="K5" s="38">
        <f>(0.033+0.0117+0.0437+0.77+('Pickup Truck'!$G$9*1.12)+(('Pickup Truck'!$G$27*'Pickup Truck'!$G$28)/H5))*H5+('Pickup Truck'!$G$24)</f>
        <v>1009.5376</v>
      </c>
      <c r="L5" s="38">
        <f>(0.0345+0.0126+0.0476+0.805+('Pickup Truck'!$G$9*1.2)+(('Pickup Truck'!$G$27*'Pickup Truck'!$G$28)/H5))*H5+('Pickup Truck'!$G$24)</f>
        <v>1009.7816571428572</v>
      </c>
      <c r="M5" s="38">
        <f>IF('Pickup Truck'!$B$14='Pickup Truck'!$M$15,('Pickup Truck'!$G$16+'Pickup Truck'!$G$17+'Pickup Truck'!$G$18+'Pickup Truck'!$G$19+'Pickup Truck'!$G$13+(('Pickup Truck'!$G$27*'Pickup Truck'!$G$28)/'Pickup Truck Graphs'!H5))*'Pickup Truck Graphs'!H5+'Pickup Truck'!$G$24,0)</f>
        <v>0</v>
      </c>
      <c r="W5" s="4"/>
    </row>
    <row r="6" spans="2:23" x14ac:dyDescent="0.25">
      <c r="B6" s="42" t="s">
        <v>53</v>
      </c>
      <c r="C6" s="45" t="str">
        <f>IF('Pickup Truck'!B14='Pickup Truck'!M15,'Pickup Truck'!B25,"N/A")</f>
        <v>N/A</v>
      </c>
      <c r="F6" s="4"/>
      <c r="H6" s="39">
        <v>6</v>
      </c>
      <c r="I6" s="38">
        <f>(0.03+0.01+0.037+0.7+'Pickup Truck'!$G$9+(('Pickup Truck'!$G$27*'Pickup Truck'!$G$28)/H6))*H6+('Pickup Truck'!$G$24)</f>
        <v>1011.1405714285714</v>
      </c>
      <c r="J6" s="38">
        <f>(0.0315+0.0109+0.04+0.735+('Pickup Truck'!$G$9*1.06)+(('Pickup Truck'!$G$27*'Pickup Truck'!$G$28)/H6))*H6+('Pickup Truck'!$G$24)</f>
        <v>1011.4716857142857</v>
      </c>
      <c r="K6" s="38">
        <f>(0.033+0.0117+0.0437+0.77+('Pickup Truck'!$G$9*1.12)+(('Pickup Truck'!$G$27*'Pickup Truck'!$G$28)/H6))*H6+('Pickup Truck'!$G$24)</f>
        <v>1011.8064000000001</v>
      </c>
      <c r="L6" s="38">
        <f>(0.0345+0.0126+0.0476+0.805+('Pickup Truck'!$G$9*1.2)+(('Pickup Truck'!$G$27*'Pickup Truck'!$G$28)/H6))*H6+('Pickup Truck'!$G$24)</f>
        <v>1012.1724857142857</v>
      </c>
      <c r="M6" s="38">
        <f>IF('Pickup Truck'!$B$14='Pickup Truck'!$M$15,('Pickup Truck'!$G$16+'Pickup Truck'!$G$17+'Pickup Truck'!$G$18+'Pickup Truck'!$G$19+'Pickup Truck'!$G$13+(('Pickup Truck'!$G$27*'Pickup Truck'!$G$28)/'Pickup Truck Graphs'!H6))*'Pickup Truck Graphs'!H6+'Pickup Truck'!$G$24,0)</f>
        <v>0</v>
      </c>
      <c r="W6" s="4"/>
    </row>
    <row r="7" spans="2:23" x14ac:dyDescent="0.25">
      <c r="F7" s="4"/>
      <c r="H7" s="39">
        <v>8</v>
      </c>
      <c r="I7" s="38">
        <f>(0.03+0.01+0.037+0.7+'Pickup Truck'!$G$9+(('Pickup Truck'!$G$27*'Pickup Truck'!$G$28)/H7))*H7+('Pickup Truck'!$G$24)</f>
        <v>1013.1874285714285</v>
      </c>
      <c r="J7" s="38">
        <f>(0.0315+0.0109+0.04+0.735+('Pickup Truck'!$G$9*1.06)+(('Pickup Truck'!$G$27*'Pickup Truck'!$G$28)/H7))*H7+('Pickup Truck'!$G$24)</f>
        <v>1013.6289142857142</v>
      </c>
      <c r="K7" s="38">
        <f>(0.033+0.0117+0.0437+0.77+('Pickup Truck'!$G$9*1.12)+(('Pickup Truck'!$G$27*'Pickup Truck'!$G$28)/H7))*H7+('Pickup Truck'!$G$24)</f>
        <v>1014.0752</v>
      </c>
      <c r="L7" s="38">
        <f>(0.0345+0.0126+0.0476+0.805+('Pickup Truck'!$G$9*1.2)+(('Pickup Truck'!$G$27*'Pickup Truck'!$G$28)/H7))*H7+('Pickup Truck'!$G$24)</f>
        <v>1014.5633142857143</v>
      </c>
      <c r="M7" s="38">
        <f>IF('Pickup Truck'!$B$14='Pickup Truck'!$M$15,('Pickup Truck'!$G$16+'Pickup Truck'!$G$17+'Pickup Truck'!$G$18+'Pickup Truck'!$G$19+'Pickup Truck'!$G$13+(('Pickup Truck'!$G$27*'Pickup Truck'!$G$28)/'Pickup Truck Graphs'!H7))*'Pickup Truck Graphs'!H7+'Pickup Truck'!$G$24,0)</f>
        <v>0</v>
      </c>
      <c r="W7" s="4"/>
    </row>
    <row r="8" spans="2:23" x14ac:dyDescent="0.25">
      <c r="F8" s="4"/>
      <c r="H8" s="39">
        <v>10</v>
      </c>
      <c r="I8" s="38">
        <f>(0.03+0.01+0.037+0.7+'Pickup Truck'!$G$9+(('Pickup Truck'!$G$27*'Pickup Truck'!$G$28)/H8))*H8+('Pickup Truck'!$G$24)</f>
        <v>1015.2342857142858</v>
      </c>
      <c r="J8" s="38">
        <f>(0.0315+0.0109+0.04+0.735+('Pickup Truck'!$G$9*1.06)+(('Pickup Truck'!$G$27*'Pickup Truck'!$G$28)/H8))*H8+('Pickup Truck'!$G$24)</f>
        <v>1015.7861428571429</v>
      </c>
      <c r="K8" s="38">
        <f>(0.033+0.0117+0.0437+0.77+('Pickup Truck'!$G$9*1.12)+(('Pickup Truck'!$G$27*'Pickup Truck'!$G$28)/H8))*H8+('Pickup Truck'!$G$24)</f>
        <v>1016.3440000000001</v>
      </c>
      <c r="L8" s="38">
        <f>(0.0345+0.0126+0.0476+0.805+('Pickup Truck'!$G$9*1.2)+(('Pickup Truck'!$G$27*'Pickup Truck'!$G$28)/H8))*H8+('Pickup Truck'!$G$24)</f>
        <v>1016.9541428571429</v>
      </c>
      <c r="M8" s="38">
        <f>IF('Pickup Truck'!$B$14='Pickup Truck'!$M$15,('Pickup Truck'!$G$16+'Pickup Truck'!$G$17+'Pickup Truck'!$G$18+'Pickup Truck'!$G$19+'Pickup Truck'!$G$13+(('Pickup Truck'!$G$27*'Pickup Truck'!$G$28)/'Pickup Truck Graphs'!H8))*'Pickup Truck Graphs'!H8+'Pickup Truck'!$G$24,0)</f>
        <v>0</v>
      </c>
      <c r="W8" s="4"/>
    </row>
    <row r="9" spans="2:23" x14ac:dyDescent="0.25">
      <c r="F9" s="4"/>
      <c r="H9" s="39">
        <v>12</v>
      </c>
      <c r="I9" s="38">
        <f>(0.03+0.01+0.037+0.7+'Pickup Truck'!$G$9+(('Pickup Truck'!$G$27*'Pickup Truck'!$G$28)/H9))*H9+('Pickup Truck'!$G$24)</f>
        <v>1017.2811428571429</v>
      </c>
      <c r="J9" s="38">
        <f>(0.0315+0.0109+0.04+0.735+('Pickup Truck'!$G$9*1.06)+(('Pickup Truck'!$G$27*'Pickup Truck'!$G$28)/H9))*H9+('Pickup Truck'!$G$24)</f>
        <v>1017.9433714285715</v>
      </c>
      <c r="K9" s="38">
        <f>(0.033+0.0117+0.0437+0.77+('Pickup Truck'!$G$9*1.12)+(('Pickup Truck'!$G$27*'Pickup Truck'!$G$28)/H9))*H9+('Pickup Truck'!$G$24)</f>
        <v>1018.6128</v>
      </c>
      <c r="L9" s="38">
        <f>(0.0345+0.0126+0.0476+0.805+('Pickup Truck'!$G$9*1.2)+(('Pickup Truck'!$G$27*'Pickup Truck'!$G$28)/H9))*H9+('Pickup Truck'!$G$24)</f>
        <v>1019.3449714285714</v>
      </c>
      <c r="M9" s="38">
        <f>IF('Pickup Truck'!$B$14='Pickup Truck'!$M$15,('Pickup Truck'!$G$16+'Pickup Truck'!$G$17+'Pickup Truck'!$G$18+'Pickup Truck'!$G$19+'Pickup Truck'!$G$13+(('Pickup Truck'!$G$27*'Pickup Truck'!$G$28)/'Pickup Truck Graphs'!H9))*'Pickup Truck Graphs'!H9+'Pickup Truck'!$G$24,0)</f>
        <v>0</v>
      </c>
      <c r="W9" s="4"/>
    </row>
    <row r="10" spans="2:23" x14ac:dyDescent="0.25">
      <c r="F10" s="4"/>
      <c r="H10" s="39">
        <v>14</v>
      </c>
      <c r="I10" s="38">
        <f>(0.03+0.01+0.037+0.7+'Pickup Truck'!$G$9+(('Pickup Truck'!$G$27*'Pickup Truck'!$G$28)/H10))*H10+('Pickup Truck'!$G$24)</f>
        <v>1019.328</v>
      </c>
      <c r="J10" s="38">
        <f>(0.0315+0.0109+0.04+0.735+('Pickup Truck'!$G$9*1.06)+(('Pickup Truck'!$G$27*'Pickup Truck'!$G$28)/H10))*H10+('Pickup Truck'!$G$24)</f>
        <v>1020.1006</v>
      </c>
      <c r="K10" s="38">
        <f>(0.033+0.0117+0.0437+0.77+('Pickup Truck'!$G$9*1.12)+(('Pickup Truck'!$G$27*'Pickup Truck'!$G$28)/H10))*H10+('Pickup Truck'!$G$24)</f>
        <v>1020.8816</v>
      </c>
      <c r="L10" s="38">
        <f>(0.0345+0.0126+0.0476+0.805+('Pickup Truck'!$G$9*1.2)+(('Pickup Truck'!$G$27*'Pickup Truck'!$G$28)/H10))*H10+('Pickup Truck'!$G$24)</f>
        <v>1021.7358</v>
      </c>
      <c r="M10" s="38">
        <f>IF('Pickup Truck'!$B$14='Pickup Truck'!$M$15,('Pickup Truck'!$G$16+'Pickup Truck'!$G$17+'Pickup Truck'!$G$18+'Pickup Truck'!$G$19+'Pickup Truck'!$G$13+(('Pickup Truck'!$G$27*'Pickup Truck'!$G$28)/'Pickup Truck Graphs'!H10))*'Pickup Truck Graphs'!H10+'Pickup Truck'!$G$24,0)</f>
        <v>0</v>
      </c>
      <c r="W10" s="4"/>
    </row>
    <row r="11" spans="2:23" x14ac:dyDescent="0.25">
      <c r="F11" s="4"/>
      <c r="H11" s="39">
        <v>16</v>
      </c>
      <c r="I11" s="38">
        <f>(0.03+0.01+0.037+0.7+'Pickup Truck'!$G$9+(('Pickup Truck'!$G$27*'Pickup Truck'!$G$28)/H11))*H11+('Pickup Truck'!$G$24)</f>
        <v>1021.3748571428572</v>
      </c>
      <c r="J11" s="38">
        <f>(0.0315+0.0109+0.04+0.735+('Pickup Truck'!$G$9*1.06)+(('Pickup Truck'!$G$27*'Pickup Truck'!$G$28)/H11))*H11+('Pickup Truck'!$G$24)</f>
        <v>1022.2578285714286</v>
      </c>
      <c r="K11" s="38">
        <f>(0.033+0.0117+0.0437+0.77+('Pickup Truck'!$G$9*1.12)+(('Pickup Truck'!$G$27*'Pickup Truck'!$G$28)/H11))*H11+('Pickup Truck'!$G$24)</f>
        <v>1023.1504</v>
      </c>
      <c r="L11" s="38">
        <f>(0.0345+0.0126+0.0476+0.805+('Pickup Truck'!$G$9*1.2)+(('Pickup Truck'!$G$27*'Pickup Truck'!$G$28)/H11))*H11+('Pickup Truck'!$G$24)</f>
        <v>1024.1266285714287</v>
      </c>
      <c r="M11" s="38">
        <f>IF('Pickup Truck'!$B$14='Pickup Truck'!$M$15,('Pickup Truck'!$G$16+'Pickup Truck'!$G$17+'Pickup Truck'!$G$18+'Pickup Truck'!$G$19+'Pickup Truck'!$G$13+(('Pickup Truck'!$G$27*'Pickup Truck'!$G$28)/'Pickup Truck Graphs'!H11))*'Pickup Truck Graphs'!H11+'Pickup Truck'!$G$24,0)</f>
        <v>0</v>
      </c>
      <c r="W11" s="4"/>
    </row>
    <row r="12" spans="2:23" x14ac:dyDescent="0.25">
      <c r="F12" s="4"/>
      <c r="H12" s="39">
        <v>18</v>
      </c>
      <c r="I12" s="38">
        <f>(0.03+0.01+0.037+0.7+'Pickup Truck'!$G$9+(('Pickup Truck'!$G$27*'Pickup Truck'!$G$28)/H12))*H12+('Pickup Truck'!$G$24)</f>
        <v>1023.4217142857143</v>
      </c>
      <c r="J12" s="38">
        <f>(0.0315+0.0109+0.04+0.735+('Pickup Truck'!$G$9*1.06)+(('Pickup Truck'!$G$27*'Pickup Truck'!$G$28)/H12))*H12+('Pickup Truck'!$G$24)</f>
        <v>1024.4150571428572</v>
      </c>
      <c r="K12" s="38">
        <f>(0.033+0.0117+0.0437+0.77+('Pickup Truck'!$G$9*1.12)+(('Pickup Truck'!$G$27*'Pickup Truck'!$G$28)/H12))*H12+('Pickup Truck'!$G$24)</f>
        <v>1025.4192</v>
      </c>
      <c r="L12" s="38">
        <f>(0.0345+0.0126+0.0476+0.805+('Pickup Truck'!$G$9*1.2)+(('Pickup Truck'!$G$27*'Pickup Truck'!$G$28)/H12))*H12+('Pickup Truck'!$G$24)</f>
        <v>1026.5174571428572</v>
      </c>
      <c r="M12" s="38">
        <f>IF('Pickup Truck'!$B$14='Pickup Truck'!$M$15,('Pickup Truck'!$G$16+'Pickup Truck'!$G$17+'Pickup Truck'!$G$18+'Pickup Truck'!$G$19+'Pickup Truck'!$G$13+(('Pickup Truck'!$G$27*'Pickup Truck'!$G$28)/'Pickup Truck Graphs'!H12))*'Pickup Truck Graphs'!H12+'Pickup Truck'!$G$24,0)</f>
        <v>0</v>
      </c>
      <c r="W12" s="4"/>
    </row>
    <row r="13" spans="2:23" x14ac:dyDescent="0.25">
      <c r="F13" s="4"/>
      <c r="H13" s="39">
        <v>20</v>
      </c>
      <c r="I13" s="38">
        <f>(0.03+0.01+0.037+0.7+'Pickup Truck'!$G$9+(('Pickup Truck'!$G$27*'Pickup Truck'!$G$28)/H13))*H13+('Pickup Truck'!$G$24)</f>
        <v>1025.4685714285715</v>
      </c>
      <c r="J13" s="38">
        <f>(0.0315+0.0109+0.04+0.735+('Pickup Truck'!$G$9*1.06)+(('Pickup Truck'!$G$27*'Pickup Truck'!$G$28)/H13))*H13+('Pickup Truck'!$G$24)</f>
        <v>1026.5722857142857</v>
      </c>
      <c r="K13" s="38">
        <f>(0.033+0.0117+0.0437+0.77+('Pickup Truck'!$G$9*1.12)+(('Pickup Truck'!$G$27*'Pickup Truck'!$G$28)/H13))*H13+('Pickup Truck'!$G$24)</f>
        <v>1027.6880000000001</v>
      </c>
      <c r="L13" s="38">
        <f>(0.0345+0.0126+0.0476+0.805+('Pickup Truck'!$G$9*1.2)+(('Pickup Truck'!$G$27*'Pickup Truck'!$G$28)/H13))*H13+('Pickup Truck'!$G$24)</f>
        <v>1028.9082857142857</v>
      </c>
      <c r="M13" s="38">
        <f>IF('Pickup Truck'!$B$14='Pickup Truck'!$M$15,('Pickup Truck'!$G$16+'Pickup Truck'!$G$17+'Pickup Truck'!$G$18+'Pickup Truck'!$G$19+'Pickup Truck'!$G$13+(('Pickup Truck'!$G$27*'Pickup Truck'!$G$28)/'Pickup Truck Graphs'!H13))*'Pickup Truck Graphs'!H13+'Pickup Truck'!$G$24,0)</f>
        <v>0</v>
      </c>
      <c r="W13" s="4"/>
    </row>
    <row r="14" spans="2:23" x14ac:dyDescent="0.25">
      <c r="F14" s="4"/>
      <c r="H14" s="39">
        <v>22</v>
      </c>
      <c r="I14" s="38">
        <f>(0.03+0.01+0.037+0.7+'Pickup Truck'!$G$9+(('Pickup Truck'!$G$27*'Pickup Truck'!$G$28)/H14))*H14+('Pickup Truck'!$G$24)</f>
        <v>1027.5154285714286</v>
      </c>
      <c r="J14" s="38">
        <f>(0.0315+0.0109+0.04+0.735+('Pickup Truck'!$G$9*1.06)+(('Pickup Truck'!$G$27*'Pickup Truck'!$G$28)/H14))*H14+('Pickup Truck'!$G$24)</f>
        <v>1028.7295142857142</v>
      </c>
      <c r="K14" s="38">
        <f>(0.033+0.0117+0.0437+0.77+('Pickup Truck'!$G$9*1.12)+(('Pickup Truck'!$G$27*'Pickup Truck'!$G$28)/H14))*H14+('Pickup Truck'!$G$24)</f>
        <v>1029.9567999999999</v>
      </c>
      <c r="L14" s="38">
        <f>(0.0345+0.0126+0.0476+0.805+('Pickup Truck'!$G$9*1.2)+(('Pickup Truck'!$G$27*'Pickup Truck'!$G$28)/H14))*H14+('Pickup Truck'!$G$24)</f>
        <v>1031.2991142857143</v>
      </c>
      <c r="M14" s="38">
        <f>IF('Pickup Truck'!$B$14='Pickup Truck'!$M$15,('Pickup Truck'!$G$16+'Pickup Truck'!$G$17+'Pickup Truck'!$G$18+'Pickup Truck'!$G$19+'Pickup Truck'!$G$13+(('Pickup Truck'!$G$27*'Pickup Truck'!$G$28)/'Pickup Truck Graphs'!H14))*'Pickup Truck Graphs'!H14+'Pickup Truck'!$G$24,0)</f>
        <v>0</v>
      </c>
      <c r="W14" s="4"/>
    </row>
    <row r="15" spans="2:23" x14ac:dyDescent="0.25">
      <c r="F15" s="4"/>
      <c r="H15" s="39">
        <v>24</v>
      </c>
      <c r="I15" s="38">
        <f>(0.03+0.01+0.037+0.7+'Pickup Truck'!$G$9+(('Pickup Truck'!$G$27*'Pickup Truck'!$G$28)/H15))*H15+('Pickup Truck'!$G$24)</f>
        <v>1029.5622857142857</v>
      </c>
      <c r="J15" s="38">
        <f>(0.0315+0.0109+0.04+0.735+('Pickup Truck'!$G$9*1.06)+(('Pickup Truck'!$G$27*'Pickup Truck'!$G$28)/H15))*H15+('Pickup Truck'!$G$24)</f>
        <v>1030.886742857143</v>
      </c>
      <c r="K15" s="38">
        <f>(0.033+0.0117+0.0437+0.77+('Pickup Truck'!$G$9*1.12)+(('Pickup Truck'!$G$27*'Pickup Truck'!$G$28)/H15))*H15+('Pickup Truck'!$G$24)</f>
        <v>1032.2256</v>
      </c>
      <c r="L15" s="38">
        <f>(0.0345+0.0126+0.0476+0.805+('Pickup Truck'!$G$9*1.2)+(('Pickup Truck'!$G$27*'Pickup Truck'!$G$28)/H15))*H15+('Pickup Truck'!$G$24)</f>
        <v>1033.6899428571428</v>
      </c>
      <c r="M15" s="38">
        <f>IF('Pickup Truck'!$B$14='Pickup Truck'!$M$15,('Pickup Truck'!$G$16+'Pickup Truck'!$G$17+'Pickup Truck'!$G$18+'Pickup Truck'!$G$19+'Pickup Truck'!$G$13+(('Pickup Truck'!$G$27*'Pickup Truck'!$G$28)/'Pickup Truck Graphs'!H15))*'Pickup Truck Graphs'!H15+'Pickup Truck'!$G$24,0)</f>
        <v>0</v>
      </c>
      <c r="W15" s="4"/>
    </row>
    <row r="16" spans="2:23" x14ac:dyDescent="0.25">
      <c r="F16" s="4"/>
      <c r="H16" s="39">
        <v>26</v>
      </c>
      <c r="I16" s="38">
        <f>(0.03+0.01+0.037+0.7+'Pickup Truck'!$G$9+(('Pickup Truck'!$G$27*'Pickup Truck'!$G$28)/H16))*H16+('Pickup Truck'!$G$24)</f>
        <v>1031.6091428571428</v>
      </c>
      <c r="J16" s="38">
        <f>(0.0315+0.0109+0.04+0.735+('Pickup Truck'!$G$9*1.06)+(('Pickup Truck'!$G$27*'Pickup Truck'!$G$28)/H16))*H16+('Pickup Truck'!$G$24)</f>
        <v>1033.0439714285715</v>
      </c>
      <c r="K16" s="38">
        <f>(0.033+0.0117+0.0437+0.77+('Pickup Truck'!$G$9*1.12)+(('Pickup Truck'!$G$27*'Pickup Truck'!$G$28)/H16))*H16+('Pickup Truck'!$G$24)</f>
        <v>1034.4944</v>
      </c>
      <c r="L16" s="38">
        <f>(0.0345+0.0126+0.0476+0.805+('Pickup Truck'!$G$9*1.2)+(('Pickup Truck'!$G$27*'Pickup Truck'!$G$28)/H16))*H16+('Pickup Truck'!$G$24)</f>
        <v>1036.0807714285713</v>
      </c>
      <c r="M16" s="38">
        <f>IF('Pickup Truck'!$B$14='Pickup Truck'!$M$15,('Pickup Truck'!$G$16+'Pickup Truck'!$G$17+'Pickup Truck'!$G$18+'Pickup Truck'!$G$19+'Pickup Truck'!$G$13+(('Pickup Truck'!$G$27*'Pickup Truck'!$G$28)/'Pickup Truck Graphs'!H16))*'Pickup Truck Graphs'!H16+'Pickup Truck'!$G$24,0)</f>
        <v>0</v>
      </c>
      <c r="W16" s="4"/>
    </row>
    <row r="17" spans="6:23" x14ac:dyDescent="0.25">
      <c r="F17" s="4"/>
      <c r="H17" s="39">
        <v>28</v>
      </c>
      <c r="I17" s="38">
        <f>(0.03+0.01+0.037+0.7+'Pickup Truck'!$G$9+(('Pickup Truck'!$G$27*'Pickup Truck'!$G$28)/H17))*H17+('Pickup Truck'!$G$24)</f>
        <v>1033.6559999999999</v>
      </c>
      <c r="J17" s="38">
        <f>(0.0315+0.0109+0.04+0.735+('Pickup Truck'!$G$9*1.06)+(('Pickup Truck'!$G$27*'Pickup Truck'!$G$28)/H17))*H17+('Pickup Truck'!$G$24)</f>
        <v>1035.2012</v>
      </c>
      <c r="K17" s="38">
        <f>(0.033+0.0117+0.0437+0.77+('Pickup Truck'!$G$9*1.12)+(('Pickup Truck'!$G$27*'Pickup Truck'!$G$28)/H17))*H17+('Pickup Truck'!$G$24)</f>
        <v>1036.7632000000001</v>
      </c>
      <c r="L17" s="38">
        <f>(0.0345+0.0126+0.0476+0.805+('Pickup Truck'!$G$9*1.2)+(('Pickup Truck'!$G$27*'Pickup Truck'!$G$28)/H17))*H17+('Pickup Truck'!$G$24)</f>
        <v>1038.4716000000001</v>
      </c>
      <c r="M17" s="38">
        <f>IF('Pickup Truck'!$B$14='Pickup Truck'!$M$15,('Pickup Truck'!$G$16+'Pickup Truck'!$G$17+'Pickup Truck'!$G$18+'Pickup Truck'!$G$19+'Pickup Truck'!$G$13+(('Pickup Truck'!$G$27*'Pickup Truck'!$G$28)/'Pickup Truck Graphs'!H17))*'Pickup Truck Graphs'!H17+'Pickup Truck'!$G$24,0)</f>
        <v>0</v>
      </c>
      <c r="W17" s="4"/>
    </row>
    <row r="18" spans="6:23" x14ac:dyDescent="0.25">
      <c r="F18" s="4"/>
      <c r="H18" s="39">
        <v>30</v>
      </c>
      <c r="I18" s="38">
        <f>(0.03+0.01+0.037+0.7+'Pickup Truck'!$G$9+(('Pickup Truck'!$G$27*'Pickup Truck'!$G$28)/H18))*H18+('Pickup Truck'!$G$24)</f>
        <v>1035.7028571428571</v>
      </c>
      <c r="J18" s="38">
        <f>(0.0315+0.0109+0.04+0.735+('Pickup Truck'!$G$9*1.06)+(('Pickup Truck'!$G$27*'Pickup Truck'!$G$28)/H18))*H18+('Pickup Truck'!$G$24)</f>
        <v>1037.3584285714285</v>
      </c>
      <c r="K18" s="38">
        <f>(0.033+0.0117+0.0437+0.77+('Pickup Truck'!$G$9*1.12)+(('Pickup Truck'!$G$27*'Pickup Truck'!$G$28)/H18))*H18+('Pickup Truck'!$G$24)</f>
        <v>1039.0319999999999</v>
      </c>
      <c r="L18" s="38">
        <f>(0.0345+0.0126+0.0476+0.805+('Pickup Truck'!$G$9*1.2)+(('Pickup Truck'!$G$27*'Pickup Truck'!$G$28)/H18))*H18+('Pickup Truck'!$G$24)</f>
        <v>1040.8624285714286</v>
      </c>
      <c r="M18" s="38">
        <f>IF('Pickup Truck'!$B$14='Pickup Truck'!$M$15,('Pickup Truck'!$G$16+'Pickup Truck'!$G$17+'Pickup Truck'!$G$18+'Pickup Truck'!$G$19+'Pickup Truck'!$G$13+(('Pickup Truck'!$G$27*'Pickup Truck'!$G$28)/'Pickup Truck Graphs'!H18))*'Pickup Truck Graphs'!H18+'Pickup Truck'!$G$24,0)</f>
        <v>0</v>
      </c>
      <c r="W18" s="4"/>
    </row>
    <row r="19" spans="6:23" x14ac:dyDescent="0.25">
      <c r="F19" s="4"/>
      <c r="H19" s="39">
        <v>32</v>
      </c>
      <c r="I19" s="38">
        <f>(0.03+0.01+0.037+0.7+'Pickup Truck'!$G$9+(('Pickup Truck'!$G$27*'Pickup Truck'!$G$28)/H19))*H19+('Pickup Truck'!$G$24)</f>
        <v>1037.7497142857144</v>
      </c>
      <c r="J19" s="38">
        <f>(0.0315+0.0109+0.04+0.735+('Pickup Truck'!$G$9*1.06)+(('Pickup Truck'!$G$27*'Pickup Truck'!$G$28)/H19))*H19+('Pickup Truck'!$G$24)</f>
        <v>1039.5156571428572</v>
      </c>
      <c r="K19" s="38">
        <f>(0.033+0.0117+0.0437+0.77+('Pickup Truck'!$G$9*1.12)+(('Pickup Truck'!$G$27*'Pickup Truck'!$G$28)/H19))*H19+('Pickup Truck'!$G$24)</f>
        <v>1041.3008</v>
      </c>
      <c r="L19" s="38">
        <f>(0.0345+0.0126+0.0476+0.805+('Pickup Truck'!$G$9*1.2)+(('Pickup Truck'!$G$27*'Pickup Truck'!$G$28)/H19))*H19+('Pickup Truck'!$G$24)</f>
        <v>1043.2532571428571</v>
      </c>
      <c r="M19" s="38">
        <f>IF('Pickup Truck'!$B$14='Pickup Truck'!$M$15,('Pickup Truck'!$G$16+'Pickup Truck'!$G$17+'Pickup Truck'!$G$18+'Pickup Truck'!$G$19+'Pickup Truck'!$G$13+(('Pickup Truck'!$G$27*'Pickup Truck'!$G$28)/'Pickup Truck Graphs'!H19))*'Pickup Truck Graphs'!H19+'Pickup Truck'!$G$24,0)</f>
        <v>0</v>
      </c>
      <c r="W19" s="4"/>
    </row>
    <row r="20" spans="6:23" x14ac:dyDescent="0.25">
      <c r="F20" s="4"/>
      <c r="H20" s="39">
        <v>34</v>
      </c>
      <c r="I20" s="38">
        <f>(0.03+0.01+0.037+0.7+'Pickup Truck'!$G$9+(('Pickup Truck'!$G$27*'Pickup Truck'!$G$28)/H20))*H20+('Pickup Truck'!$G$24)</f>
        <v>1039.7965714285715</v>
      </c>
      <c r="J20" s="38">
        <f>(0.0315+0.0109+0.04+0.735+('Pickup Truck'!$G$9*1.06)+(('Pickup Truck'!$G$27*'Pickup Truck'!$G$28)/H20))*H20+('Pickup Truck'!$G$24)</f>
        <v>1041.6728857142857</v>
      </c>
      <c r="K20" s="38">
        <f>(0.033+0.0117+0.0437+0.77+('Pickup Truck'!$G$9*1.12)+(('Pickup Truck'!$G$27*'Pickup Truck'!$G$28)/H20))*H20+('Pickup Truck'!$G$24)</f>
        <v>1043.5696</v>
      </c>
      <c r="L20" s="38">
        <f>(0.0345+0.0126+0.0476+0.805+('Pickup Truck'!$G$9*1.2)+(('Pickup Truck'!$G$27*'Pickup Truck'!$G$28)/H20))*H20+('Pickup Truck'!$G$24)</f>
        <v>1045.6440857142857</v>
      </c>
      <c r="M20" s="38">
        <f>IF('Pickup Truck'!$B$14='Pickup Truck'!$M$15,('Pickup Truck'!$G$16+'Pickup Truck'!$G$17+'Pickup Truck'!$G$18+'Pickup Truck'!$G$19+'Pickup Truck'!$G$13+(('Pickup Truck'!$G$27*'Pickup Truck'!$G$28)/'Pickup Truck Graphs'!H20))*'Pickup Truck Graphs'!H20+'Pickup Truck'!$G$24,0)</f>
        <v>0</v>
      </c>
      <c r="W20" s="4"/>
    </row>
    <row r="21" spans="6:23" x14ac:dyDescent="0.25">
      <c r="F21" s="4"/>
      <c r="H21" s="39">
        <v>36</v>
      </c>
      <c r="I21" s="38">
        <f>(0.03+0.01+0.037+0.7+'Pickup Truck'!$G$9+(('Pickup Truck'!$G$27*'Pickup Truck'!$G$28)/H21))*H21+('Pickup Truck'!$G$24)</f>
        <v>1041.8434285714286</v>
      </c>
      <c r="J21" s="38">
        <f>(0.0315+0.0109+0.04+0.735+('Pickup Truck'!$G$9*1.06)+(('Pickup Truck'!$G$27*'Pickup Truck'!$G$28)/H21))*H21+('Pickup Truck'!$G$24)</f>
        <v>1043.8301142857142</v>
      </c>
      <c r="K21" s="38">
        <f>(0.033+0.0117+0.0437+0.77+('Pickup Truck'!$G$9*1.12)+(('Pickup Truck'!$G$27*'Pickup Truck'!$G$28)/H21))*H21+('Pickup Truck'!$G$24)</f>
        <v>1045.8384000000001</v>
      </c>
      <c r="L21" s="38">
        <f>(0.0345+0.0126+0.0476+0.805+('Pickup Truck'!$G$9*1.2)+(('Pickup Truck'!$G$27*'Pickup Truck'!$G$28)/H21))*H21+('Pickup Truck'!$G$24)</f>
        <v>1048.0349142857142</v>
      </c>
      <c r="M21" s="38">
        <f>IF('Pickup Truck'!$B$14='Pickup Truck'!$M$15,('Pickup Truck'!$G$16+'Pickup Truck'!$G$17+'Pickup Truck'!$G$18+'Pickup Truck'!$G$19+'Pickup Truck'!$G$13+(('Pickup Truck'!$G$27*'Pickup Truck'!$G$28)/'Pickup Truck Graphs'!H21))*'Pickup Truck Graphs'!H21+'Pickup Truck'!$G$24,0)</f>
        <v>0</v>
      </c>
      <c r="W21" s="4"/>
    </row>
    <row r="22" spans="6:23" x14ac:dyDescent="0.25">
      <c r="F22" s="4"/>
      <c r="H22" s="39">
        <v>38</v>
      </c>
      <c r="I22" s="38">
        <f>(0.03+0.01+0.037+0.7+'Pickup Truck'!$G$9+(('Pickup Truck'!$G$27*'Pickup Truck'!$G$28)/H22))*H22+('Pickup Truck'!$G$24)</f>
        <v>1043.8902857142857</v>
      </c>
      <c r="J22" s="38">
        <f>(0.0315+0.0109+0.04+0.735+('Pickup Truck'!$G$9*1.06)+(('Pickup Truck'!$G$27*'Pickup Truck'!$G$28)/H22))*H22+('Pickup Truck'!$G$24)</f>
        <v>1045.9873428571429</v>
      </c>
      <c r="K22" s="38">
        <f>(0.033+0.0117+0.0437+0.77+('Pickup Truck'!$G$9*1.12)+(('Pickup Truck'!$G$27*'Pickup Truck'!$G$28)/H22))*H22+('Pickup Truck'!$G$24)</f>
        <v>1048.1071999999999</v>
      </c>
      <c r="L22" s="38">
        <f>(0.0345+0.0126+0.0476+0.805+('Pickup Truck'!$G$9*1.2)+(('Pickup Truck'!$G$27*'Pickup Truck'!$G$28)/H22))*H22+('Pickup Truck'!$G$24)</f>
        <v>1050.425742857143</v>
      </c>
      <c r="M22" s="38">
        <f>IF('Pickup Truck'!$B$14='Pickup Truck'!$M$15,('Pickup Truck'!$G$16+'Pickup Truck'!$G$17+'Pickup Truck'!$G$18+'Pickup Truck'!$G$19+'Pickup Truck'!$G$13+(('Pickup Truck'!$G$27*'Pickup Truck'!$G$28)/'Pickup Truck Graphs'!H22))*'Pickup Truck Graphs'!H22+'Pickup Truck'!$G$24,0)</f>
        <v>0</v>
      </c>
      <c r="W22" s="4"/>
    </row>
    <row r="23" spans="6:23" x14ac:dyDescent="0.25">
      <c r="F23" s="4"/>
      <c r="H23" s="39">
        <v>40</v>
      </c>
      <c r="I23" s="38">
        <f>(0.03+0.01+0.037+0.7+'Pickup Truck'!$G$9+(('Pickup Truck'!$G$27*'Pickup Truck'!$G$28)/H23))*H23+('Pickup Truck'!$G$24)</f>
        <v>1045.9371428571428</v>
      </c>
      <c r="J23" s="38">
        <f>(0.0315+0.0109+0.04+0.735+('Pickup Truck'!$G$9*1.06)+(('Pickup Truck'!$G$27*'Pickup Truck'!$G$28)/H23))*H23+('Pickup Truck'!$G$24)</f>
        <v>1048.1445714285715</v>
      </c>
      <c r="K23" s="38">
        <f>(0.033+0.0117+0.0437+0.77+('Pickup Truck'!$G$9*1.12)+(('Pickup Truck'!$G$27*'Pickup Truck'!$G$28)/H23))*H23+('Pickup Truck'!$G$24)</f>
        <v>1050.376</v>
      </c>
      <c r="L23" s="38">
        <f>(0.0345+0.0126+0.0476+0.805+('Pickup Truck'!$G$9*1.2)+(('Pickup Truck'!$G$27*'Pickup Truck'!$G$28)/H23))*H23+('Pickup Truck'!$G$24)</f>
        <v>1052.8165714285715</v>
      </c>
      <c r="M23" s="38">
        <f>IF('Pickup Truck'!$B$14='Pickup Truck'!$M$15,('Pickup Truck'!$G$16+'Pickup Truck'!$G$17+'Pickup Truck'!$G$18+'Pickup Truck'!$G$19+'Pickup Truck'!$G$13+(('Pickup Truck'!$G$27*'Pickup Truck'!$G$28)/'Pickup Truck Graphs'!H23))*'Pickup Truck Graphs'!H23+'Pickup Truck'!$G$24,0)</f>
        <v>0</v>
      </c>
      <c r="W23" s="4"/>
    </row>
    <row r="24" spans="6:23" x14ac:dyDescent="0.25">
      <c r="F24" s="4"/>
      <c r="H24" s="39">
        <v>42</v>
      </c>
      <c r="I24" s="38">
        <f>(0.03+0.01+0.037+0.7+'Pickup Truck'!$G$9+(('Pickup Truck'!$G$27*'Pickup Truck'!$G$28)/H24))*H24+('Pickup Truck'!$G$24)</f>
        <v>1047.9839999999999</v>
      </c>
      <c r="J24" s="38">
        <f>(0.0315+0.0109+0.04+0.735+('Pickup Truck'!$G$9*1.06)+(('Pickup Truck'!$G$27*'Pickup Truck'!$G$28)/H24))*H24+('Pickup Truck'!$G$24)</f>
        <v>1050.3018</v>
      </c>
      <c r="K24" s="38">
        <f>(0.033+0.0117+0.0437+0.77+('Pickup Truck'!$G$9*1.12)+(('Pickup Truck'!$G$27*'Pickup Truck'!$G$28)/H24))*H24+('Pickup Truck'!$G$24)</f>
        <v>1052.6448</v>
      </c>
      <c r="L24" s="38">
        <f>(0.0345+0.0126+0.0476+0.805+('Pickup Truck'!$G$9*1.2)+(('Pickup Truck'!$G$27*'Pickup Truck'!$G$28)/H24))*H24+('Pickup Truck'!$G$24)</f>
        <v>1055.2074</v>
      </c>
      <c r="M24" s="38">
        <f>IF('Pickup Truck'!$B$14='Pickup Truck'!$M$15,('Pickup Truck'!$G$16+'Pickup Truck'!$G$17+'Pickup Truck'!$G$18+'Pickup Truck'!$G$19+'Pickup Truck'!$G$13+(('Pickup Truck'!$G$27*'Pickup Truck'!$G$28)/'Pickup Truck Graphs'!H24))*'Pickup Truck Graphs'!H24+'Pickup Truck'!$G$24,0)</f>
        <v>0</v>
      </c>
      <c r="W24" s="4"/>
    </row>
    <row r="25" spans="6:23" x14ac:dyDescent="0.25">
      <c r="F25" s="4"/>
      <c r="H25" s="39">
        <v>44</v>
      </c>
      <c r="I25" s="38">
        <f>(0.03+0.01+0.037+0.7+'Pickup Truck'!$G$9+(('Pickup Truck'!$G$27*'Pickup Truck'!$G$28)/H25))*H25+('Pickup Truck'!$G$24)</f>
        <v>1050.030857142857</v>
      </c>
      <c r="J25" s="38">
        <f>(0.0315+0.0109+0.04+0.735+('Pickup Truck'!$G$9*1.06)+(('Pickup Truck'!$G$27*'Pickup Truck'!$G$28)/H25))*H25+('Pickup Truck'!$G$24)</f>
        <v>1052.4590285714285</v>
      </c>
      <c r="K25" s="38">
        <f>(0.033+0.0117+0.0437+0.77+('Pickup Truck'!$G$9*1.12)+(('Pickup Truck'!$G$27*'Pickup Truck'!$G$28)/H25))*H25+('Pickup Truck'!$G$24)</f>
        <v>1054.9136000000001</v>
      </c>
      <c r="L25" s="38">
        <f>(0.0345+0.0126+0.0476+0.805+('Pickup Truck'!$G$9*1.2)+(('Pickup Truck'!$G$27*'Pickup Truck'!$G$28)/H25))*H25+('Pickup Truck'!$G$24)</f>
        <v>1057.5982285714285</v>
      </c>
      <c r="M25" s="38">
        <f>IF('Pickup Truck'!$B$14='Pickup Truck'!$M$15,('Pickup Truck'!$G$16+'Pickup Truck'!$G$17+'Pickup Truck'!$G$18+'Pickup Truck'!$G$19+'Pickup Truck'!$G$13+(('Pickup Truck'!$G$27*'Pickup Truck'!$G$28)/'Pickup Truck Graphs'!H25))*'Pickup Truck Graphs'!H25+'Pickup Truck'!$G$24,0)</f>
        <v>0</v>
      </c>
      <c r="W25" s="4"/>
    </row>
    <row r="26" spans="6:23" x14ac:dyDescent="0.25">
      <c r="F26" s="4"/>
      <c r="H26" s="39">
        <v>46</v>
      </c>
      <c r="I26" s="38">
        <f>(0.03+0.01+0.037+0.7+'Pickup Truck'!$G$9+(('Pickup Truck'!$G$27*'Pickup Truck'!$G$28)/H26))*H26+('Pickup Truck'!$G$24)</f>
        <v>1052.0777142857144</v>
      </c>
      <c r="J26" s="38">
        <f>(0.0315+0.0109+0.04+0.735+('Pickup Truck'!$G$9*1.06)+(('Pickup Truck'!$G$27*'Pickup Truck'!$G$28)/H26))*H26+('Pickup Truck'!$G$24)</f>
        <v>1054.6162571428572</v>
      </c>
      <c r="K26" s="38">
        <f>(0.033+0.0117+0.0437+0.77+('Pickup Truck'!$G$9*1.12)+(('Pickup Truck'!$G$27*'Pickup Truck'!$G$28)/H26))*H26+('Pickup Truck'!$G$24)</f>
        <v>1057.1823999999999</v>
      </c>
      <c r="L26" s="38">
        <f>(0.0345+0.0126+0.0476+0.805+('Pickup Truck'!$G$9*1.2)+(('Pickup Truck'!$G$27*'Pickup Truck'!$G$28)/H26))*H26+('Pickup Truck'!$G$24)</f>
        <v>1059.9890571428571</v>
      </c>
      <c r="M26" s="38">
        <f>IF('Pickup Truck'!$B$14='Pickup Truck'!$M$15,('Pickup Truck'!$G$16+'Pickup Truck'!$G$17+'Pickup Truck'!$G$18+'Pickup Truck'!$G$19+'Pickup Truck'!$G$13+(('Pickup Truck'!$G$27*'Pickup Truck'!$G$28)/'Pickup Truck Graphs'!H26))*'Pickup Truck Graphs'!H26+'Pickup Truck'!$G$24,0)</f>
        <v>0</v>
      </c>
      <c r="W26" s="4"/>
    </row>
    <row r="27" spans="6:23" x14ac:dyDescent="0.25">
      <c r="F27" s="4"/>
      <c r="H27" s="39">
        <v>48</v>
      </c>
      <c r="I27" s="38">
        <f>(0.03+0.01+0.037+0.7+'Pickup Truck'!$G$9+(('Pickup Truck'!$G$27*'Pickup Truck'!$G$28)/H27))*H27+('Pickup Truck'!$G$24)</f>
        <v>1054.1245714285715</v>
      </c>
      <c r="J27" s="38">
        <f>(0.0315+0.0109+0.04+0.735+('Pickup Truck'!$G$9*1.06)+(('Pickup Truck'!$G$27*'Pickup Truck'!$G$28)/H27))*H27+('Pickup Truck'!$G$24)</f>
        <v>1056.7734857142857</v>
      </c>
      <c r="K27" s="38">
        <f>(0.033+0.0117+0.0437+0.77+('Pickup Truck'!$G$9*1.12)+(('Pickup Truck'!$G$27*'Pickup Truck'!$G$28)/H27))*H27+('Pickup Truck'!$G$24)</f>
        <v>1059.4512</v>
      </c>
      <c r="L27" s="38">
        <f>(0.0345+0.0126+0.0476+0.805+('Pickup Truck'!$G$9*1.2)+(('Pickup Truck'!$G$27*'Pickup Truck'!$G$28)/H27))*H27+('Pickup Truck'!$G$24)</f>
        <v>1062.3798857142858</v>
      </c>
      <c r="M27" s="38">
        <f>IF('Pickup Truck'!$B$14='Pickup Truck'!$M$15,('Pickup Truck'!$G$16+'Pickup Truck'!$G$17+'Pickup Truck'!$G$18+'Pickup Truck'!$G$19+'Pickup Truck'!$G$13+(('Pickup Truck'!$G$27*'Pickup Truck'!$G$28)/'Pickup Truck Graphs'!H27))*'Pickup Truck Graphs'!H27+'Pickup Truck'!$G$24,0)</f>
        <v>0</v>
      </c>
      <c r="W27" s="4"/>
    </row>
    <row r="28" spans="6:23" x14ac:dyDescent="0.25">
      <c r="F28" s="4"/>
      <c r="H28" s="39">
        <v>50</v>
      </c>
      <c r="I28" s="38">
        <f>(0.03+0.01+0.037+0.7+'Pickup Truck'!$G$9+(('Pickup Truck'!$G$27*'Pickup Truck'!$G$28)/H28))*H28+('Pickup Truck'!$G$24)</f>
        <v>1056.1714285714286</v>
      </c>
      <c r="J28" s="38">
        <f>(0.0315+0.0109+0.04+0.735+('Pickup Truck'!$G$9*1.06)+(('Pickup Truck'!$G$27*'Pickup Truck'!$G$28)/H28))*H28+('Pickup Truck'!$G$24)</f>
        <v>1058.9307142857142</v>
      </c>
      <c r="K28" s="38">
        <f>(0.033+0.0117+0.0437+0.77+('Pickup Truck'!$G$9*1.12)+(('Pickup Truck'!$G$27*'Pickup Truck'!$G$28)/H28))*H28+('Pickup Truck'!$G$24)</f>
        <v>1061.72</v>
      </c>
      <c r="L28" s="38">
        <f>(0.0345+0.0126+0.0476+0.805+('Pickup Truck'!$G$9*1.2)+(('Pickup Truck'!$G$27*'Pickup Truck'!$G$28)/H28))*H28+('Pickup Truck'!$G$24)</f>
        <v>1064.7707142857143</v>
      </c>
      <c r="M28" s="38">
        <f>IF('Pickup Truck'!$B$14='Pickup Truck'!$M$15,('Pickup Truck'!$G$16+'Pickup Truck'!$G$17+'Pickup Truck'!$G$18+'Pickup Truck'!$G$19+'Pickup Truck'!$G$13+(('Pickup Truck'!$G$27*'Pickup Truck'!$G$28)/'Pickup Truck Graphs'!H28))*'Pickup Truck Graphs'!H28+'Pickup Truck'!$G$24,0)</f>
        <v>0</v>
      </c>
      <c r="W28" s="4"/>
    </row>
    <row r="29" spans="6:23" x14ac:dyDescent="0.25">
      <c r="F29" s="4"/>
      <c r="H29" s="39">
        <v>52</v>
      </c>
      <c r="I29" s="38">
        <f>(0.03+0.01+0.037+0.7+'Pickup Truck'!$G$9+(('Pickup Truck'!$G$27*'Pickup Truck'!$G$28)/H29))*H29+('Pickup Truck'!$G$24)</f>
        <v>1058.2182857142857</v>
      </c>
      <c r="J29" s="38">
        <f>(0.0315+0.0109+0.04+0.735+('Pickup Truck'!$G$9*1.06)+(('Pickup Truck'!$G$27*'Pickup Truck'!$G$28)/H29))*H29+('Pickup Truck'!$G$24)</f>
        <v>1061.0879428571429</v>
      </c>
      <c r="K29" s="38">
        <f>(0.033+0.0117+0.0437+0.77+('Pickup Truck'!$G$9*1.12)+(('Pickup Truck'!$G$27*'Pickup Truck'!$G$28)/H29))*H29+('Pickup Truck'!$G$24)</f>
        <v>1063.9888000000001</v>
      </c>
      <c r="L29" s="38">
        <f>(0.0345+0.0126+0.0476+0.805+('Pickup Truck'!$G$9*1.2)+(('Pickup Truck'!$G$27*'Pickup Truck'!$G$28)/H29))*H29+('Pickup Truck'!$G$24)</f>
        <v>1067.1615428571429</v>
      </c>
      <c r="M29" s="38">
        <f>IF('Pickup Truck'!$B$14='Pickup Truck'!$M$15,('Pickup Truck'!$G$16+'Pickup Truck'!$G$17+'Pickup Truck'!$G$18+'Pickup Truck'!$G$19+'Pickup Truck'!$G$13+(('Pickup Truck'!$G$27*'Pickup Truck'!$G$28)/'Pickup Truck Graphs'!H29))*'Pickup Truck Graphs'!H29+'Pickup Truck'!$G$24,0)</f>
        <v>0</v>
      </c>
      <c r="W29" s="4"/>
    </row>
    <row r="30" spans="6:23" x14ac:dyDescent="0.25">
      <c r="F30" s="4"/>
      <c r="H30" s="39">
        <v>54</v>
      </c>
      <c r="I30" s="38">
        <f>(0.03+0.01+0.037+0.7+'Pickup Truck'!$G$9+(('Pickup Truck'!$G$27*'Pickup Truck'!$G$28)/H30))*H30+('Pickup Truck'!$G$24)</f>
        <v>1060.2651428571428</v>
      </c>
      <c r="J30" s="38">
        <f>(0.0315+0.0109+0.04+0.735+('Pickup Truck'!$G$9*1.06)+(('Pickup Truck'!$G$27*'Pickup Truck'!$G$28)/H30))*H30+('Pickup Truck'!$G$24)</f>
        <v>1063.2451714285714</v>
      </c>
      <c r="K30" s="38">
        <f>(0.033+0.0117+0.0437+0.77+('Pickup Truck'!$G$9*1.12)+(('Pickup Truck'!$G$27*'Pickup Truck'!$G$28)/H30))*H30+('Pickup Truck'!$G$24)</f>
        <v>1066.2575999999999</v>
      </c>
      <c r="L30" s="38">
        <f>(0.0345+0.0126+0.0476+0.805+('Pickup Truck'!$G$9*1.2)+(('Pickup Truck'!$G$27*'Pickup Truck'!$G$28)/H30))*H30+('Pickup Truck'!$G$24)</f>
        <v>1069.5523714285714</v>
      </c>
      <c r="M30" s="38">
        <f>IF('Pickup Truck'!$B$14='Pickup Truck'!$M$15,('Pickup Truck'!$G$16+'Pickup Truck'!$G$17+'Pickup Truck'!$G$18+'Pickup Truck'!$G$19+'Pickup Truck'!$G$13+(('Pickup Truck'!$G$27*'Pickup Truck'!$G$28)/'Pickup Truck Graphs'!H30))*'Pickup Truck Graphs'!H30+'Pickup Truck'!$G$24,0)</f>
        <v>0</v>
      </c>
      <c r="W30" s="4"/>
    </row>
    <row r="31" spans="6:23" x14ac:dyDescent="0.25">
      <c r="F31" s="4"/>
      <c r="H31" s="39">
        <v>56</v>
      </c>
      <c r="I31" s="38">
        <f>(0.03+0.01+0.037+0.7+'Pickup Truck'!$G$9+(('Pickup Truck'!$G$27*'Pickup Truck'!$G$28)/H31))*H31+('Pickup Truck'!$G$24)</f>
        <v>1062.3119999999999</v>
      </c>
      <c r="J31" s="38">
        <f>(0.0315+0.0109+0.04+0.735+('Pickup Truck'!$G$9*1.06)+(('Pickup Truck'!$G$27*'Pickup Truck'!$G$28)/H31))*H31+('Pickup Truck'!$G$24)</f>
        <v>1065.4023999999999</v>
      </c>
      <c r="K31" s="38">
        <f>(0.033+0.0117+0.0437+0.77+('Pickup Truck'!$G$9*1.12)+(('Pickup Truck'!$G$27*'Pickup Truck'!$G$28)/H31))*H31+('Pickup Truck'!$G$24)</f>
        <v>1068.5264</v>
      </c>
      <c r="L31" s="38">
        <f>(0.0345+0.0126+0.0476+0.805+('Pickup Truck'!$G$9*1.2)+(('Pickup Truck'!$G$27*'Pickup Truck'!$G$28)/H31))*H31+('Pickup Truck'!$G$24)</f>
        <v>1071.9431999999999</v>
      </c>
      <c r="M31" s="38">
        <f>IF('Pickup Truck'!$B$14='Pickup Truck'!$M$15,('Pickup Truck'!$G$16+'Pickup Truck'!$G$17+'Pickup Truck'!$G$18+'Pickup Truck'!$G$19+'Pickup Truck'!$G$13+(('Pickup Truck'!$G$27*'Pickup Truck'!$G$28)/'Pickup Truck Graphs'!H31))*'Pickup Truck Graphs'!H31+'Pickup Truck'!$G$24,0)</f>
        <v>0</v>
      </c>
      <c r="W31" s="4"/>
    </row>
    <row r="32" spans="6:23" x14ac:dyDescent="0.25">
      <c r="F32" s="4"/>
      <c r="H32" s="39">
        <v>58</v>
      </c>
      <c r="I32" s="38">
        <f>(0.03+0.01+0.037+0.7+'Pickup Truck'!$G$9+(('Pickup Truck'!$G$27*'Pickup Truck'!$G$28)/H32))*H32+('Pickup Truck'!$G$24)</f>
        <v>1064.3588571428572</v>
      </c>
      <c r="J32" s="38">
        <f>(0.0315+0.0109+0.04+0.735+('Pickup Truck'!$G$9*1.06)+(('Pickup Truck'!$G$27*'Pickup Truck'!$G$28)/H32))*H32+('Pickup Truck'!$G$24)</f>
        <v>1067.5596285714287</v>
      </c>
      <c r="K32" s="38">
        <f>(0.033+0.0117+0.0437+0.77+('Pickup Truck'!$G$9*1.12)+(('Pickup Truck'!$G$27*'Pickup Truck'!$G$28)/H32))*H32+('Pickup Truck'!$G$24)</f>
        <v>1070.7952</v>
      </c>
      <c r="L32" s="38">
        <f>(0.0345+0.0126+0.0476+0.805+('Pickup Truck'!$G$9*1.2)+(('Pickup Truck'!$G$27*'Pickup Truck'!$G$28)/H32))*H32+('Pickup Truck'!$G$24)</f>
        <v>1074.3340285714285</v>
      </c>
      <c r="M32" s="38">
        <f>IF('Pickup Truck'!$B$14='Pickup Truck'!$M$15,('Pickup Truck'!$G$16+'Pickup Truck'!$G$17+'Pickup Truck'!$G$18+'Pickup Truck'!$G$19+'Pickup Truck'!$G$13+(('Pickup Truck'!$G$27*'Pickup Truck'!$G$28)/'Pickup Truck Graphs'!H32))*'Pickup Truck Graphs'!H32+'Pickup Truck'!$G$24,0)</f>
        <v>0</v>
      </c>
      <c r="W32" s="4"/>
    </row>
    <row r="33" spans="6:23" x14ac:dyDescent="0.25">
      <c r="F33" s="4"/>
      <c r="H33" s="39">
        <v>60</v>
      </c>
      <c r="I33" s="38">
        <f>(0.03+0.01+0.037+0.7+'Pickup Truck'!$G$9+(('Pickup Truck'!$G$27*'Pickup Truck'!$G$28)/H33))*H33+('Pickup Truck'!$G$24)</f>
        <v>1066.4057142857143</v>
      </c>
      <c r="J33" s="38">
        <f>(0.0315+0.0109+0.04+0.735+('Pickup Truck'!$G$9*1.06)+(('Pickup Truck'!$G$27*'Pickup Truck'!$G$28)/H33))*H33+('Pickup Truck'!$G$24)</f>
        <v>1069.7168571428572</v>
      </c>
      <c r="K33" s="38">
        <f>(0.033+0.0117+0.0437+0.77+('Pickup Truck'!$G$9*1.12)+(('Pickup Truck'!$G$27*'Pickup Truck'!$G$28)/H33))*H33+('Pickup Truck'!$G$24)</f>
        <v>1073.0640000000001</v>
      </c>
      <c r="L33" s="38">
        <f>(0.0345+0.0126+0.0476+0.805+('Pickup Truck'!$G$9*1.2)+(('Pickup Truck'!$G$27*'Pickup Truck'!$G$28)/H33))*H33+('Pickup Truck'!$G$24)</f>
        <v>1076.7248571428572</v>
      </c>
      <c r="M33" s="38">
        <f>IF('Pickup Truck'!$B$14='Pickup Truck'!$M$15,('Pickup Truck'!$G$16+'Pickup Truck'!$G$17+'Pickup Truck'!$G$18+'Pickup Truck'!$G$19+'Pickup Truck'!$G$13+(('Pickup Truck'!$G$27*'Pickup Truck'!$G$28)/'Pickup Truck Graphs'!H33))*'Pickup Truck Graphs'!H33+'Pickup Truck'!$G$24,0)</f>
        <v>0</v>
      </c>
      <c r="W33" s="4"/>
    </row>
    <row r="34" spans="6:23" x14ac:dyDescent="0.25">
      <c r="F34" s="4"/>
      <c r="H34" s="39">
        <v>62</v>
      </c>
      <c r="I34" s="38">
        <f>(0.03+0.01+0.037+0.7+'Pickup Truck'!$G$9+(('Pickup Truck'!$G$27*'Pickup Truck'!$G$28)/H34))*H34+('Pickup Truck'!$G$24)</f>
        <v>1068.4525714285714</v>
      </c>
      <c r="J34" s="38">
        <f>(0.0315+0.0109+0.04+0.735+('Pickup Truck'!$G$9*1.06)+(('Pickup Truck'!$G$27*'Pickup Truck'!$G$28)/H34))*H34+('Pickup Truck'!$G$24)</f>
        <v>1071.8740857142857</v>
      </c>
      <c r="K34" s="38">
        <f>(0.033+0.0117+0.0437+0.77+('Pickup Truck'!$G$9*1.12)+(('Pickup Truck'!$G$27*'Pickup Truck'!$G$28)/H34))*H34+('Pickup Truck'!$G$24)</f>
        <v>1075.3327999999999</v>
      </c>
      <c r="L34" s="38">
        <f>(0.0345+0.0126+0.0476+0.805+('Pickup Truck'!$G$9*1.2)+(('Pickup Truck'!$G$27*'Pickup Truck'!$G$28)/H34))*H34+('Pickup Truck'!$G$24)</f>
        <v>1079.1156857142857</v>
      </c>
      <c r="M34" s="38">
        <f>IF('Pickup Truck'!$B$14='Pickup Truck'!$M$15,('Pickup Truck'!$G$16+'Pickup Truck'!$G$17+'Pickup Truck'!$G$18+'Pickup Truck'!$G$19+'Pickup Truck'!$G$13+(('Pickup Truck'!$G$27*'Pickup Truck'!$G$28)/'Pickup Truck Graphs'!H34))*'Pickup Truck Graphs'!H34+'Pickup Truck'!$G$24,0)</f>
        <v>0</v>
      </c>
      <c r="W34" s="4"/>
    </row>
    <row r="35" spans="6:23" x14ac:dyDescent="0.25">
      <c r="F35" s="4"/>
      <c r="H35" s="39">
        <v>64</v>
      </c>
      <c r="I35" s="38">
        <f>(0.03+0.01+0.037+0.7+'Pickup Truck'!$G$9+(('Pickup Truck'!$G$27*'Pickup Truck'!$G$28)/H35))*H35+('Pickup Truck'!$G$24)</f>
        <v>1070.4994285714286</v>
      </c>
      <c r="J35" s="38">
        <f>(0.0315+0.0109+0.04+0.735+('Pickup Truck'!$G$9*1.06)+(('Pickup Truck'!$G$27*'Pickup Truck'!$G$28)/H35))*H35+('Pickup Truck'!$G$24)</f>
        <v>1074.0313142857142</v>
      </c>
      <c r="K35" s="38">
        <f>(0.033+0.0117+0.0437+0.77+('Pickup Truck'!$G$9*1.12)+(('Pickup Truck'!$G$27*'Pickup Truck'!$G$28)/H35))*H35+('Pickup Truck'!$G$24)</f>
        <v>1077.6016</v>
      </c>
      <c r="L35" s="38">
        <f>(0.0345+0.0126+0.0476+0.805+('Pickup Truck'!$G$9*1.2)+(('Pickup Truck'!$G$27*'Pickup Truck'!$G$28)/H35))*H35+('Pickup Truck'!$G$24)</f>
        <v>1081.5065142857143</v>
      </c>
      <c r="M35" s="38">
        <f>IF('Pickup Truck'!$B$14='Pickup Truck'!$M$15,('Pickup Truck'!$G$16+'Pickup Truck'!$G$17+'Pickup Truck'!$G$18+'Pickup Truck'!$G$19+'Pickup Truck'!$G$13+(('Pickup Truck'!$G$27*'Pickup Truck'!$G$28)/'Pickup Truck Graphs'!H35))*'Pickup Truck Graphs'!H35+'Pickup Truck'!$G$24,0)</f>
        <v>0</v>
      </c>
      <c r="W35" s="4"/>
    </row>
    <row r="36" spans="6:23" x14ac:dyDescent="0.25">
      <c r="F36" s="4"/>
      <c r="H36" s="39">
        <v>66</v>
      </c>
      <c r="I36" s="38">
        <f>(0.03+0.01+0.037+0.7+'Pickup Truck'!$G$9+(('Pickup Truck'!$G$27*'Pickup Truck'!$G$28)/H36))*H36+('Pickup Truck'!$G$24)</f>
        <v>1072.5462857142857</v>
      </c>
      <c r="J36" s="38">
        <f>(0.0315+0.0109+0.04+0.735+('Pickup Truck'!$G$9*1.06)+(('Pickup Truck'!$G$27*'Pickup Truck'!$G$28)/H36))*H36+('Pickup Truck'!$G$24)</f>
        <v>1076.1885428571429</v>
      </c>
      <c r="K36" s="38">
        <f>(0.033+0.0117+0.0437+0.77+('Pickup Truck'!$G$9*1.12)+(('Pickup Truck'!$G$27*'Pickup Truck'!$G$28)/H36))*H36+('Pickup Truck'!$G$24)</f>
        <v>1079.8704</v>
      </c>
      <c r="L36" s="38">
        <f>(0.0345+0.0126+0.0476+0.805+('Pickup Truck'!$G$9*1.2)+(('Pickup Truck'!$G$27*'Pickup Truck'!$G$28)/H36))*H36+('Pickup Truck'!$G$24)</f>
        <v>1083.8973428571428</v>
      </c>
      <c r="M36" s="38">
        <f>IF('Pickup Truck'!$B$14='Pickup Truck'!$M$15,('Pickup Truck'!$G$16+'Pickup Truck'!$G$17+'Pickup Truck'!$G$18+'Pickup Truck'!$G$19+'Pickup Truck'!$G$13+(('Pickup Truck'!$G$27*'Pickup Truck'!$G$28)/'Pickup Truck Graphs'!H36))*'Pickup Truck Graphs'!H36+'Pickup Truck'!$G$24,0)</f>
        <v>0</v>
      </c>
      <c r="W36" s="4"/>
    </row>
    <row r="37" spans="6:23" x14ac:dyDescent="0.25">
      <c r="F37" s="4"/>
      <c r="H37" s="39">
        <v>68</v>
      </c>
      <c r="I37" s="38">
        <f>(0.03+0.01+0.037+0.7+'Pickup Truck'!$G$9+(('Pickup Truck'!$G$27*'Pickup Truck'!$G$28)/H37))*H37+('Pickup Truck'!$G$24)</f>
        <v>1074.5931428571428</v>
      </c>
      <c r="J37" s="38">
        <f>(0.0315+0.0109+0.04+0.735+('Pickup Truck'!$G$9*1.06)+(('Pickup Truck'!$G$27*'Pickup Truck'!$G$28)/H37))*H37+('Pickup Truck'!$G$24)</f>
        <v>1078.3457714285714</v>
      </c>
      <c r="K37" s="38">
        <f>(0.033+0.0117+0.0437+0.77+('Pickup Truck'!$G$9*1.12)+(('Pickup Truck'!$G$27*'Pickup Truck'!$G$28)/H37))*H37+('Pickup Truck'!$G$24)</f>
        <v>1082.1392000000001</v>
      </c>
      <c r="L37" s="38">
        <f>(0.0345+0.0126+0.0476+0.805+('Pickup Truck'!$G$9*1.2)+(('Pickup Truck'!$G$27*'Pickup Truck'!$G$28)/H37))*H37+('Pickup Truck'!$G$24)</f>
        <v>1086.2881714285713</v>
      </c>
      <c r="M37" s="38">
        <f>IF('Pickup Truck'!$B$14='Pickup Truck'!$M$15,('Pickup Truck'!$G$16+'Pickup Truck'!$G$17+'Pickup Truck'!$G$18+'Pickup Truck'!$G$19+'Pickup Truck'!$G$13+(('Pickup Truck'!$G$27*'Pickup Truck'!$G$28)/'Pickup Truck Graphs'!H37))*'Pickup Truck Graphs'!H37+'Pickup Truck'!$G$24,0)</f>
        <v>0</v>
      </c>
      <c r="W37" s="4"/>
    </row>
    <row r="38" spans="6:23" x14ac:dyDescent="0.25">
      <c r="F38" s="4"/>
      <c r="H38" s="39">
        <v>70</v>
      </c>
      <c r="I38" s="38">
        <f>(0.03+0.01+0.037+0.7+'Pickup Truck'!$G$9+(('Pickup Truck'!$G$27*'Pickup Truck'!$G$28)/H38))*H38+('Pickup Truck'!$G$24)</f>
        <v>1076.6399999999999</v>
      </c>
      <c r="J38" s="38">
        <f>(0.0315+0.0109+0.04+0.735+('Pickup Truck'!$G$9*1.06)+(('Pickup Truck'!$G$27*'Pickup Truck'!$G$28)/H38))*H38+('Pickup Truck'!$G$24)</f>
        <v>1080.5029999999999</v>
      </c>
      <c r="K38" s="38">
        <f>(0.033+0.0117+0.0437+0.77+('Pickup Truck'!$G$9*1.12)+(('Pickup Truck'!$G$27*'Pickup Truck'!$G$28)/H38))*H38+('Pickup Truck'!$G$24)</f>
        <v>1084.4079999999999</v>
      </c>
      <c r="L38" s="38">
        <f>(0.0345+0.0126+0.0476+0.805+('Pickup Truck'!$G$9*1.2)+(('Pickup Truck'!$G$27*'Pickup Truck'!$G$28)/H38))*H38+('Pickup Truck'!$G$24)</f>
        <v>1088.6790000000001</v>
      </c>
      <c r="M38" s="38">
        <f>IF('Pickup Truck'!$B$14='Pickup Truck'!$M$15,('Pickup Truck'!$G$16+'Pickup Truck'!$G$17+'Pickup Truck'!$G$18+'Pickup Truck'!$G$19+'Pickup Truck'!$G$13+(('Pickup Truck'!$G$27*'Pickup Truck'!$G$28)/'Pickup Truck Graphs'!H38))*'Pickup Truck Graphs'!H38+'Pickup Truck'!$G$24,0)</f>
        <v>0</v>
      </c>
      <c r="W38" s="4"/>
    </row>
    <row r="39" spans="6:23" x14ac:dyDescent="0.25">
      <c r="F39" s="4"/>
      <c r="H39" s="39">
        <v>72</v>
      </c>
      <c r="I39" s="38">
        <f>(0.03+0.01+0.037+0.7+'Pickup Truck'!$G$9+(('Pickup Truck'!$G$27*'Pickup Truck'!$G$28)/H39))*H39+('Pickup Truck'!$G$24)</f>
        <v>1078.6868571428572</v>
      </c>
      <c r="J39" s="38">
        <f>(0.0315+0.0109+0.04+0.735+('Pickup Truck'!$G$9*1.06)+(('Pickup Truck'!$G$27*'Pickup Truck'!$G$28)/H39))*H39+('Pickup Truck'!$G$24)</f>
        <v>1082.6602285714287</v>
      </c>
      <c r="K39" s="38">
        <f>(0.033+0.0117+0.0437+0.77+('Pickup Truck'!$G$9*1.12)+(('Pickup Truck'!$G$27*'Pickup Truck'!$G$28)/H39))*H39+('Pickup Truck'!$G$24)</f>
        <v>1086.6768</v>
      </c>
      <c r="L39" s="38">
        <f>(0.0345+0.0126+0.0476+0.805+('Pickup Truck'!$G$9*1.2)+(('Pickup Truck'!$G$27*'Pickup Truck'!$G$28)/H39))*H39+('Pickup Truck'!$G$24)</f>
        <v>1091.0698285714286</v>
      </c>
      <c r="M39" s="38">
        <f>IF('Pickup Truck'!$B$14='Pickup Truck'!$M$15,('Pickup Truck'!$G$16+'Pickup Truck'!$G$17+'Pickup Truck'!$G$18+'Pickup Truck'!$G$19+'Pickup Truck'!$G$13+(('Pickup Truck'!$G$27*'Pickup Truck'!$G$28)/'Pickup Truck Graphs'!H39))*'Pickup Truck Graphs'!H39+'Pickup Truck'!$G$24,0)</f>
        <v>0</v>
      </c>
      <c r="W39" s="4"/>
    </row>
    <row r="40" spans="6:23" x14ac:dyDescent="0.25">
      <c r="F40" s="4"/>
      <c r="H40" s="39">
        <v>74</v>
      </c>
      <c r="I40" s="38">
        <f>(0.03+0.01+0.037+0.7+'Pickup Truck'!$G$9+(('Pickup Truck'!$G$27*'Pickup Truck'!$G$28)/H40))*H40+('Pickup Truck'!$G$24)</f>
        <v>1080.7337142857143</v>
      </c>
      <c r="J40" s="38">
        <f>(0.0315+0.0109+0.04+0.735+('Pickup Truck'!$G$9*1.06)+(('Pickup Truck'!$G$27*'Pickup Truck'!$G$28)/H40))*H40+('Pickup Truck'!$G$24)</f>
        <v>1084.8174571428572</v>
      </c>
      <c r="K40" s="38">
        <f>(0.033+0.0117+0.0437+0.77+('Pickup Truck'!$G$9*1.12)+(('Pickup Truck'!$G$27*'Pickup Truck'!$G$28)/H40))*H40+('Pickup Truck'!$G$24)</f>
        <v>1088.9456</v>
      </c>
      <c r="L40" s="38">
        <f>(0.0345+0.0126+0.0476+0.805+('Pickup Truck'!$G$9*1.2)+(('Pickup Truck'!$G$27*'Pickup Truck'!$G$28)/H40))*H40+('Pickup Truck'!$G$24)</f>
        <v>1093.4606571428571</v>
      </c>
      <c r="M40" s="38">
        <f>IF('Pickup Truck'!$B$14='Pickup Truck'!$M$15,('Pickup Truck'!$G$16+'Pickup Truck'!$G$17+'Pickup Truck'!$G$18+'Pickup Truck'!$G$19+'Pickup Truck'!$G$13+(('Pickup Truck'!$G$27*'Pickup Truck'!$G$28)/'Pickup Truck Graphs'!H40))*'Pickup Truck Graphs'!H40+'Pickup Truck'!$G$24,0)</f>
        <v>0</v>
      </c>
      <c r="W40" s="4"/>
    </row>
    <row r="41" spans="6:23" x14ac:dyDescent="0.25">
      <c r="F41" s="4"/>
      <c r="H41" s="39">
        <v>76</v>
      </c>
      <c r="I41" s="38">
        <f>(0.03+0.01+0.037+0.7+'Pickup Truck'!$G$9+(('Pickup Truck'!$G$27*'Pickup Truck'!$G$28)/H41))*H41+('Pickup Truck'!$G$24)</f>
        <v>1082.7805714285714</v>
      </c>
      <c r="J41" s="38">
        <f>(0.0315+0.0109+0.04+0.735+('Pickup Truck'!$G$9*1.06)+(('Pickup Truck'!$G$27*'Pickup Truck'!$G$28)/H41))*H41+('Pickup Truck'!$G$24)</f>
        <v>1086.9746857142857</v>
      </c>
      <c r="K41" s="38">
        <f>(0.033+0.0117+0.0437+0.77+('Pickup Truck'!$G$9*1.12)+(('Pickup Truck'!$G$27*'Pickup Truck'!$G$28)/H41))*H41+('Pickup Truck'!$G$24)</f>
        <v>1091.2144000000001</v>
      </c>
      <c r="L41" s="38">
        <f>(0.0345+0.0126+0.0476+0.805+('Pickup Truck'!$G$9*1.2)+(('Pickup Truck'!$G$27*'Pickup Truck'!$G$28)/H41))*H41+('Pickup Truck'!$G$24)</f>
        <v>1095.8514857142857</v>
      </c>
      <c r="M41" s="38">
        <f>IF('Pickup Truck'!$B$14='Pickup Truck'!$M$15,('Pickup Truck'!$G$16+'Pickup Truck'!$G$17+'Pickup Truck'!$G$18+'Pickup Truck'!$G$19+'Pickup Truck'!$G$13+(('Pickup Truck'!$G$27*'Pickup Truck'!$G$28)/'Pickup Truck Graphs'!H41))*'Pickup Truck Graphs'!H41+'Pickup Truck'!$G$24,0)</f>
        <v>0</v>
      </c>
      <c r="W41" s="4"/>
    </row>
    <row r="42" spans="6:23" x14ac:dyDescent="0.25">
      <c r="F42" s="4"/>
      <c r="W42" s="4"/>
    </row>
    <row r="43" spans="6:23" x14ac:dyDescent="0.25">
      <c r="F43" s="4"/>
      <c r="W43" s="4"/>
    </row>
    <row r="44" spans="6:23" x14ac:dyDescent="0.25">
      <c r="F44" s="4"/>
      <c r="W44" s="4"/>
    </row>
    <row r="45" spans="6:23" x14ac:dyDescent="0.25">
      <c r="F45" s="4"/>
      <c r="W45" s="4"/>
    </row>
    <row r="46" spans="6:23" x14ac:dyDescent="0.25">
      <c r="F46" s="4"/>
      <c r="W46" s="4"/>
    </row>
    <row r="47" spans="6:23" x14ac:dyDescent="0.25">
      <c r="F47" s="4"/>
      <c r="W47" s="4"/>
    </row>
    <row r="48" spans="6:23" x14ac:dyDescent="0.25">
      <c r="F48" s="4"/>
      <c r="W48" s="4"/>
    </row>
    <row r="49" spans="6:23" x14ac:dyDescent="0.25">
      <c r="F49" s="4"/>
      <c r="W49" s="4"/>
    </row>
    <row r="50" spans="6:23" x14ac:dyDescent="0.25">
      <c r="F50" s="4"/>
      <c r="W50" s="4"/>
    </row>
    <row r="51" spans="6:23" x14ac:dyDescent="0.25">
      <c r="F51" s="4"/>
      <c r="W51" s="4"/>
    </row>
    <row r="52" spans="6:23" x14ac:dyDescent="0.25">
      <c r="F52" s="4"/>
      <c r="W52" s="4"/>
    </row>
    <row r="53" spans="6:23" x14ac:dyDescent="0.25">
      <c r="F53" s="4"/>
      <c r="W53" s="4"/>
    </row>
  </sheetData>
  <mergeCells count="1">
    <mergeCell ref="H2:M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7FF3-B2E8-493C-BF23-2CC6F327FD74}">
  <dimension ref="A1:AL192"/>
  <sheetViews>
    <sheetView workbookViewId="0">
      <selection activeCell="H23" sqref="H23"/>
    </sheetView>
  </sheetViews>
  <sheetFormatPr defaultRowHeight="15" x14ac:dyDescent="0.25"/>
  <cols>
    <col min="1" max="1" width="6.7109375" customWidth="1"/>
    <col min="36" max="36" width="15.140625" customWidth="1"/>
    <col min="37" max="37" width="11.140625" customWidth="1"/>
    <col min="38" max="38" width="11.85546875" customWidth="1"/>
  </cols>
  <sheetData>
    <row r="1" spans="1:33" x14ac:dyDescent="0.25">
      <c r="O1" s="4"/>
      <c r="AG1" s="4"/>
    </row>
    <row r="2" spans="1:33" x14ac:dyDescent="0.25">
      <c r="B2" s="58" t="s">
        <v>43</v>
      </c>
      <c r="C2" s="58"/>
      <c r="D2" s="58"/>
      <c r="E2" s="58"/>
      <c r="O2" s="4"/>
      <c r="R2" s="58" t="s">
        <v>48</v>
      </c>
      <c r="S2" s="58"/>
      <c r="T2" s="58"/>
      <c r="U2" s="58"/>
      <c r="AG2" s="4"/>
    </row>
    <row r="3" spans="1:33" x14ac:dyDescent="0.25">
      <c r="A3" t="s">
        <v>44</v>
      </c>
      <c r="B3" s="58" t="s">
        <v>41</v>
      </c>
      <c r="C3" s="58"/>
      <c r="D3" s="58" t="s">
        <v>42</v>
      </c>
      <c r="E3" s="58"/>
      <c r="O3" s="4"/>
      <c r="Q3" t="s">
        <v>47</v>
      </c>
      <c r="R3" s="58" t="s">
        <v>41</v>
      </c>
      <c r="S3" s="58"/>
      <c r="T3" s="58" t="s">
        <v>42</v>
      </c>
      <c r="U3" s="58"/>
      <c r="AG3" s="4"/>
    </row>
    <row r="4" spans="1:33" x14ac:dyDescent="0.25">
      <c r="A4">
        <v>2</v>
      </c>
      <c r="B4" s="59">
        <f>'Water Tanker Truck'!$G$24+('Water Tanker Truck'!$B$22*Comparisons!A4)</f>
        <v>1004.8803713685714</v>
      </c>
      <c r="C4" s="58"/>
      <c r="D4" s="59">
        <f>'Pickup Truck'!$G$24+('Pickup Truck'!$B$22*Comparisons!A4)</f>
        <v>1003.4713485714286</v>
      </c>
      <c r="E4" s="58"/>
      <c r="O4" s="4"/>
      <c r="Q4">
        <v>100</v>
      </c>
      <c r="R4" s="59">
        <f>'Water Tanker Truck'!$B$22*'Water Tanker Truck'!$B$4+(Comparisons!Q4*'Water Tanker Truck'!$B$7)</f>
        <v>124.40185684285714</v>
      </c>
      <c r="S4" s="58"/>
      <c r="T4" s="59">
        <f>'Pickup Truck'!$B$23+'Pickup Truck'!$B$7*Comparisons!Q4</f>
        <v>117.35674285714285</v>
      </c>
      <c r="U4" s="58"/>
      <c r="AG4" s="4"/>
    </row>
    <row r="5" spans="1:33" x14ac:dyDescent="0.25">
      <c r="A5">
        <v>4</v>
      </c>
      <c r="B5" s="59">
        <f>'Water Tanker Truck'!$G$24+('Water Tanker Truck'!$B$22*Comparisons!A5)</f>
        <v>1009.7607427371429</v>
      </c>
      <c r="C5" s="58"/>
      <c r="D5" s="59">
        <f>'Pickup Truck'!$G$24+('Pickup Truck'!$B$22*Comparisons!A5)</f>
        <v>1006.9426971428571</v>
      </c>
      <c r="E5" s="58"/>
      <c r="O5" s="4"/>
      <c r="Q5">
        <v>125</v>
      </c>
      <c r="R5" s="59">
        <f>'Water Tanker Truck'!$B$22*'Water Tanker Truck'!$B$4+(Comparisons!Q5*'Water Tanker Truck'!$B$7)</f>
        <v>149.40185684285714</v>
      </c>
      <c r="S5" s="58"/>
      <c r="T5" s="59">
        <f>'Pickup Truck'!$B$23+'Pickup Truck'!$B$7*Comparisons!Q5</f>
        <v>142.35674285714285</v>
      </c>
      <c r="U5" s="58"/>
      <c r="AG5" s="4"/>
    </row>
    <row r="6" spans="1:33" x14ac:dyDescent="0.25">
      <c r="A6">
        <v>6</v>
      </c>
      <c r="B6" s="59">
        <f>'Water Tanker Truck'!$G$24+('Water Tanker Truck'!$B$22*Comparisons!A6)</f>
        <v>1014.6411141057143</v>
      </c>
      <c r="C6" s="58"/>
      <c r="D6" s="59">
        <f>'Pickup Truck'!$G$24+('Pickup Truck'!$B$22*Comparisons!A6)</f>
        <v>1010.4140457142857</v>
      </c>
      <c r="E6" s="58"/>
      <c r="O6" s="4"/>
      <c r="Q6">
        <v>150</v>
      </c>
      <c r="R6" s="59">
        <f>'Water Tanker Truck'!$B$22*'Water Tanker Truck'!$B$4+(Comparisons!Q6*'Water Tanker Truck'!$B$7)</f>
        <v>174.40185684285714</v>
      </c>
      <c r="S6" s="58"/>
      <c r="T6" s="59">
        <f>'Pickup Truck'!$B$23+'Pickup Truck'!$B$7*Comparisons!Q6</f>
        <v>167.35674285714285</v>
      </c>
      <c r="U6" s="58"/>
      <c r="AG6" s="4"/>
    </row>
    <row r="7" spans="1:33" x14ac:dyDescent="0.25">
      <c r="A7">
        <v>8</v>
      </c>
      <c r="B7" s="59">
        <f>'Water Tanker Truck'!$G$24+('Water Tanker Truck'!$B$22*Comparisons!A7)</f>
        <v>1019.5214854742857</v>
      </c>
      <c r="C7" s="58"/>
      <c r="D7" s="59">
        <f>'Pickup Truck'!$G$24+('Pickup Truck'!$B$22*Comparisons!A7)</f>
        <v>1013.8853942857143</v>
      </c>
      <c r="E7" s="58"/>
      <c r="O7" s="4"/>
      <c r="Q7">
        <v>175</v>
      </c>
      <c r="R7" s="59">
        <f>'Water Tanker Truck'!$B$22*'Water Tanker Truck'!$B$4+(Comparisons!Q7*'Water Tanker Truck'!$B$7)</f>
        <v>199.40185684285714</v>
      </c>
      <c r="S7" s="58"/>
      <c r="T7" s="59">
        <f>'Pickup Truck'!$B$23+'Pickup Truck'!$B$7*Comparisons!Q7</f>
        <v>192.35674285714285</v>
      </c>
      <c r="U7" s="58"/>
      <c r="AG7" s="4"/>
    </row>
    <row r="8" spans="1:33" x14ac:dyDescent="0.25">
      <c r="A8">
        <v>10</v>
      </c>
      <c r="B8" s="59">
        <f>'Water Tanker Truck'!$G$24+('Water Tanker Truck'!$B$22*Comparisons!A8)</f>
        <v>1024.4018568428571</v>
      </c>
      <c r="C8" s="58"/>
      <c r="D8" s="59">
        <f>'Pickup Truck'!$G$24+('Pickup Truck'!$B$22*Comparisons!A8)</f>
        <v>1017.3567428571429</v>
      </c>
      <c r="E8" s="58"/>
      <c r="O8" s="4"/>
      <c r="Q8">
        <v>200</v>
      </c>
      <c r="R8" s="59">
        <f>'Water Tanker Truck'!$B$22*'Water Tanker Truck'!$B$4+(Comparisons!Q8*'Water Tanker Truck'!$B$7)</f>
        <v>224.40185684285714</v>
      </c>
      <c r="S8" s="58"/>
      <c r="T8" s="59">
        <f>'Pickup Truck'!$B$23+'Pickup Truck'!$B$7*Comparisons!Q8</f>
        <v>217.35674285714285</v>
      </c>
      <c r="U8" s="58"/>
      <c r="AG8" s="4"/>
    </row>
    <row r="9" spans="1:33" x14ac:dyDescent="0.25">
      <c r="A9">
        <v>12</v>
      </c>
      <c r="B9" s="59">
        <f>'Water Tanker Truck'!$G$24+('Water Tanker Truck'!$B$22*Comparisons!A9)</f>
        <v>1029.2822282114287</v>
      </c>
      <c r="C9" s="58"/>
      <c r="D9" s="59">
        <f>'Pickup Truck'!$G$24+('Pickup Truck'!$B$22*Comparisons!A9)</f>
        <v>1020.8280914285714</v>
      </c>
      <c r="E9" s="58"/>
      <c r="O9" s="4"/>
      <c r="Q9">
        <v>225</v>
      </c>
      <c r="R9" s="59">
        <f>'Water Tanker Truck'!$B$22*'Water Tanker Truck'!$B$4+(Comparisons!Q9*'Water Tanker Truck'!$B$7)</f>
        <v>249.40185684285714</v>
      </c>
      <c r="S9" s="58"/>
      <c r="T9" s="59">
        <f>'Pickup Truck'!$B$23+'Pickup Truck'!$B$7*Comparisons!Q9</f>
        <v>242.35674285714285</v>
      </c>
      <c r="U9" s="58"/>
      <c r="AG9" s="4"/>
    </row>
    <row r="10" spans="1:33" x14ac:dyDescent="0.25">
      <c r="A10">
        <v>14</v>
      </c>
      <c r="B10" s="59">
        <f>'Water Tanker Truck'!$G$24+('Water Tanker Truck'!$B$22*Comparisons!A10)</f>
        <v>1034.16259958</v>
      </c>
      <c r="C10" s="58"/>
      <c r="D10" s="59">
        <f>'Pickup Truck'!$G$24+('Pickup Truck'!$B$22*Comparisons!A10)</f>
        <v>1024.29944</v>
      </c>
      <c r="E10" s="58"/>
      <c r="O10" s="4"/>
      <c r="Q10">
        <v>250</v>
      </c>
      <c r="R10" s="59">
        <f>'Water Tanker Truck'!$B$22*'Water Tanker Truck'!$B$4+(Comparisons!Q10*'Water Tanker Truck'!$B$7)</f>
        <v>274.40185684285711</v>
      </c>
      <c r="S10" s="58"/>
      <c r="T10" s="59">
        <f>'Pickup Truck'!$B$23+'Pickup Truck'!$B$7*Comparisons!Q10</f>
        <v>267.35674285714288</v>
      </c>
      <c r="U10" s="58"/>
      <c r="AG10" s="4"/>
    </row>
    <row r="11" spans="1:33" x14ac:dyDescent="0.25">
      <c r="A11">
        <v>16</v>
      </c>
      <c r="B11" s="59">
        <f>'Water Tanker Truck'!$G$24+('Water Tanker Truck'!$B$22*Comparisons!A11)</f>
        <v>1039.0429709485713</v>
      </c>
      <c r="C11" s="58"/>
      <c r="D11" s="59">
        <f>'Pickup Truck'!$G$24+('Pickup Truck'!$B$22*Comparisons!A11)</f>
        <v>1027.7707885714285</v>
      </c>
      <c r="E11" s="58"/>
      <c r="O11" s="4"/>
      <c r="Q11">
        <v>275</v>
      </c>
      <c r="R11" s="59">
        <f>'Water Tanker Truck'!$B$22*'Water Tanker Truck'!$B$4+(Comparisons!Q11*'Water Tanker Truck'!$B$7)</f>
        <v>299.40185684285711</v>
      </c>
      <c r="S11" s="58"/>
      <c r="T11" s="59">
        <f>'Pickup Truck'!$B$23+'Pickup Truck'!$B$7*Comparisons!Q11</f>
        <v>292.35674285714288</v>
      </c>
      <c r="U11" s="58"/>
      <c r="AG11" s="4"/>
    </row>
    <row r="12" spans="1:33" x14ac:dyDescent="0.25">
      <c r="A12">
        <v>18</v>
      </c>
      <c r="B12" s="59">
        <f>'Water Tanker Truck'!$G$24+('Water Tanker Truck'!$B$22*Comparisons!A12)</f>
        <v>1043.9233423171429</v>
      </c>
      <c r="C12" s="58"/>
      <c r="D12" s="59">
        <f>'Pickup Truck'!$G$24+('Pickup Truck'!$B$22*Comparisons!A12)</f>
        <v>1031.2421371428572</v>
      </c>
      <c r="E12" s="58"/>
      <c r="O12" s="4"/>
      <c r="Q12">
        <v>300</v>
      </c>
      <c r="R12" s="59">
        <f>'Water Tanker Truck'!$B$22*'Water Tanker Truck'!$B$4+(Comparisons!Q12*'Water Tanker Truck'!$B$7)</f>
        <v>324.40185684285711</v>
      </c>
      <c r="S12" s="58"/>
      <c r="T12" s="59">
        <f>'Pickup Truck'!$B$23+'Pickup Truck'!$B$7*Comparisons!Q12</f>
        <v>317.35674285714288</v>
      </c>
      <c r="U12" s="58"/>
      <c r="AG12" s="4"/>
    </row>
    <row r="13" spans="1:33" x14ac:dyDescent="0.25">
      <c r="A13">
        <v>20</v>
      </c>
      <c r="B13" s="59">
        <f>'Water Tanker Truck'!$G$24+('Water Tanker Truck'!$B$22*Comparisons!A13)</f>
        <v>1048.8037136857142</v>
      </c>
      <c r="C13" s="58"/>
      <c r="D13" s="59">
        <f>'Pickup Truck'!$G$24+('Pickup Truck'!$B$22*Comparisons!A13)</f>
        <v>1034.7134857142858</v>
      </c>
      <c r="E13" s="58"/>
      <c r="O13" s="4"/>
      <c r="Q13">
        <v>325</v>
      </c>
      <c r="R13" s="59">
        <f>'Water Tanker Truck'!$B$22*'Water Tanker Truck'!$B$4+(Comparisons!Q13*'Water Tanker Truck'!$B$7)</f>
        <v>349.40185684285711</v>
      </c>
      <c r="S13" s="58"/>
      <c r="T13" s="59">
        <f>'Pickup Truck'!$B$23+'Pickup Truck'!$B$7*Comparisons!Q13</f>
        <v>342.35674285714288</v>
      </c>
      <c r="U13" s="58"/>
      <c r="AG13" s="4"/>
    </row>
    <row r="14" spans="1:33" x14ac:dyDescent="0.25">
      <c r="A14">
        <v>22</v>
      </c>
      <c r="B14" s="59">
        <f>'Water Tanker Truck'!$G$24+('Water Tanker Truck'!$B$22*Comparisons!A14)</f>
        <v>1053.6840850542858</v>
      </c>
      <c r="C14" s="58"/>
      <c r="D14" s="59">
        <f>'Pickup Truck'!$G$24+('Pickup Truck'!$B$22*Comparisons!A14)</f>
        <v>1038.1848342857143</v>
      </c>
      <c r="E14" s="58"/>
      <c r="O14" s="4"/>
      <c r="Q14">
        <v>350</v>
      </c>
      <c r="R14" s="59">
        <f>'Water Tanker Truck'!$B$22*'Water Tanker Truck'!$B$4+(Comparisons!Q14*'Water Tanker Truck'!$B$7)</f>
        <v>374.40185684285711</v>
      </c>
      <c r="S14" s="58"/>
      <c r="T14" s="59">
        <f>'Pickup Truck'!$B$23+'Pickup Truck'!$B$7*Comparisons!Q14</f>
        <v>367.35674285714288</v>
      </c>
      <c r="U14" s="58"/>
      <c r="AG14" s="4"/>
    </row>
    <row r="15" spans="1:33" x14ac:dyDescent="0.25">
      <c r="A15">
        <v>24</v>
      </c>
      <c r="B15" s="59">
        <f>'Water Tanker Truck'!$G$24+('Water Tanker Truck'!$B$22*Comparisons!A15)</f>
        <v>1058.5644564228571</v>
      </c>
      <c r="C15" s="58"/>
      <c r="D15" s="59">
        <f>'Pickup Truck'!$G$24+('Pickup Truck'!$B$22*Comparisons!A15)</f>
        <v>1041.6561828571428</v>
      </c>
      <c r="E15" s="58"/>
      <c r="O15" s="4"/>
      <c r="Q15">
        <v>375</v>
      </c>
      <c r="R15" s="59">
        <f>'Water Tanker Truck'!$B$22*'Water Tanker Truck'!$B$4+(Comparisons!Q15*'Water Tanker Truck'!$B$7)</f>
        <v>399.40185684285711</v>
      </c>
      <c r="S15" s="58"/>
      <c r="T15" s="59">
        <f>'Pickup Truck'!$B$23+'Pickup Truck'!$B$7*Comparisons!Q15</f>
        <v>392.35674285714288</v>
      </c>
      <c r="U15" s="58"/>
      <c r="AG15" s="4"/>
    </row>
    <row r="16" spans="1:33" x14ac:dyDescent="0.25">
      <c r="A16">
        <v>26</v>
      </c>
      <c r="B16" s="59">
        <f>'Water Tanker Truck'!$G$24+('Water Tanker Truck'!$B$22*Comparisons!A16)</f>
        <v>1063.4448277914287</v>
      </c>
      <c r="C16" s="58"/>
      <c r="D16" s="59">
        <f>'Pickup Truck'!$G$24+('Pickup Truck'!$B$22*Comparisons!A16)</f>
        <v>1045.1275314285715</v>
      </c>
      <c r="E16" s="58"/>
      <c r="O16" s="4"/>
      <c r="Q16">
        <v>400</v>
      </c>
      <c r="R16" s="59">
        <f>'Water Tanker Truck'!$B$22*'Water Tanker Truck'!$B$4+(Comparisons!Q16*'Water Tanker Truck'!$B$7)</f>
        <v>424.40185684285711</v>
      </c>
      <c r="S16" s="58"/>
      <c r="T16" s="59">
        <f>'Pickup Truck'!$B$23+'Pickup Truck'!$B$7*Comparisons!Q16</f>
        <v>417.35674285714288</v>
      </c>
      <c r="U16" s="58"/>
      <c r="AG16" s="4"/>
    </row>
    <row r="17" spans="1:38" x14ac:dyDescent="0.25">
      <c r="A17">
        <v>28</v>
      </c>
      <c r="B17" s="59">
        <f>'Water Tanker Truck'!$G$24+('Water Tanker Truck'!$B$22*Comparisons!A17)</f>
        <v>1068.32519916</v>
      </c>
      <c r="C17" s="58"/>
      <c r="D17" s="59">
        <f>'Pickup Truck'!$G$24+('Pickup Truck'!$B$22*Comparisons!A17)</f>
        <v>1048.59888</v>
      </c>
      <c r="E17" s="58"/>
      <c r="O17" s="4"/>
      <c r="Q17">
        <v>425</v>
      </c>
      <c r="R17" s="59">
        <f>'Water Tanker Truck'!$B$22*'Water Tanker Truck'!$B$4+(Comparisons!Q17*'Water Tanker Truck'!$B$7)</f>
        <v>449.40185684285711</v>
      </c>
      <c r="S17" s="58"/>
      <c r="T17" s="59">
        <f>'Pickup Truck'!$B$23+'Pickup Truck'!$B$7*Comparisons!Q17</f>
        <v>442.35674285714288</v>
      </c>
      <c r="U17" s="58"/>
      <c r="AG17" s="4"/>
    </row>
    <row r="18" spans="1:38" x14ac:dyDescent="0.25">
      <c r="A18">
        <v>30</v>
      </c>
      <c r="B18" s="59">
        <f>'Water Tanker Truck'!$G$24+('Water Tanker Truck'!$B$22*Comparisons!A18)</f>
        <v>1073.2055705285713</v>
      </c>
      <c r="C18" s="58"/>
      <c r="D18" s="59">
        <f>'Pickup Truck'!$G$24+('Pickup Truck'!$B$22*Comparisons!A18)</f>
        <v>1052.0702285714285</v>
      </c>
      <c r="E18" s="58"/>
      <c r="O18" s="4"/>
      <c r="Q18">
        <v>450</v>
      </c>
      <c r="R18" s="59">
        <f>'Water Tanker Truck'!$B$22*'Water Tanker Truck'!$B$4+(Comparisons!Q18*'Water Tanker Truck'!$B$7)</f>
        <v>474.40185684285711</v>
      </c>
      <c r="S18" s="58"/>
      <c r="T18" s="59">
        <f>'Pickup Truck'!$B$23+'Pickup Truck'!$B$7*Comparisons!Q18</f>
        <v>467.35674285714288</v>
      </c>
      <c r="U18" s="58"/>
      <c r="AG18" s="4"/>
    </row>
    <row r="19" spans="1:38" x14ac:dyDescent="0.25">
      <c r="A19">
        <v>32</v>
      </c>
      <c r="B19" s="59">
        <f>'Water Tanker Truck'!$G$24+('Water Tanker Truck'!$B$22*Comparisons!A19)</f>
        <v>1078.0859418971429</v>
      </c>
      <c r="C19" s="58"/>
      <c r="D19" s="59">
        <f>'Pickup Truck'!$G$24+('Pickup Truck'!$B$22*Comparisons!A19)</f>
        <v>1055.541577142857</v>
      </c>
      <c r="E19" s="58"/>
      <c r="O19" s="4"/>
      <c r="Q19">
        <v>475</v>
      </c>
      <c r="R19" s="59">
        <f>'Water Tanker Truck'!$B$22*'Water Tanker Truck'!$B$4+(Comparisons!Q19*'Water Tanker Truck'!$B$7)</f>
        <v>499.40185684285711</v>
      </c>
      <c r="S19" s="58"/>
      <c r="T19" s="59">
        <f>'Pickup Truck'!$B$23+'Pickup Truck'!$B$7*Comparisons!Q19</f>
        <v>492.35674285714288</v>
      </c>
      <c r="U19" s="58"/>
      <c r="AG19" s="4"/>
    </row>
    <row r="20" spans="1:38" x14ac:dyDescent="0.25">
      <c r="A20">
        <v>34</v>
      </c>
      <c r="B20" s="59">
        <f>'Water Tanker Truck'!$G$24+('Water Tanker Truck'!$B$22*Comparisons!A20)</f>
        <v>1082.9663132657142</v>
      </c>
      <c r="C20" s="58"/>
      <c r="D20" s="59">
        <f>'Pickup Truck'!$G$24+('Pickup Truck'!$B$22*Comparisons!A20)</f>
        <v>1059.0129257142858</v>
      </c>
      <c r="E20" s="58"/>
      <c r="O20" s="4"/>
      <c r="Q20">
        <v>500</v>
      </c>
      <c r="R20" s="59">
        <f>'Water Tanker Truck'!$B$22*'Water Tanker Truck'!$B$4+(Comparisons!Q20*'Water Tanker Truck'!$B$7)</f>
        <v>524.40185684285711</v>
      </c>
      <c r="S20" s="58"/>
      <c r="T20" s="59">
        <f>'Pickup Truck'!$B$23+'Pickup Truck'!$B$7*Comparisons!Q20</f>
        <v>517.35674285714288</v>
      </c>
      <c r="U20" s="58"/>
      <c r="AG20" s="4"/>
      <c r="AK20" t="s">
        <v>42</v>
      </c>
      <c r="AL20" t="s">
        <v>41</v>
      </c>
    </row>
    <row r="21" spans="1:38" x14ac:dyDescent="0.25">
      <c r="A21">
        <v>36</v>
      </c>
      <c r="B21" s="59">
        <f>'Water Tanker Truck'!$G$24+('Water Tanker Truck'!$B$22*Comparisons!A21)</f>
        <v>1087.8466846342858</v>
      </c>
      <c r="C21" s="58"/>
      <c r="D21" s="59">
        <f>'Pickup Truck'!$G$24+('Pickup Truck'!$B$22*Comparisons!A21)</f>
        <v>1062.4842742857143</v>
      </c>
      <c r="E21" s="58"/>
      <c r="O21" s="4"/>
      <c r="Q21">
        <v>525</v>
      </c>
      <c r="R21" s="59">
        <f>'Water Tanker Truck'!$B$22*'Water Tanker Truck'!$B$4+(Comparisons!Q21*'Water Tanker Truck'!$B$7)</f>
        <v>549.40185684285711</v>
      </c>
      <c r="S21" s="58"/>
      <c r="T21" s="59">
        <f>'Pickup Truck'!$B$23+'Pickup Truck'!$B$7*Comparisons!Q21</f>
        <v>542.35674285714288</v>
      </c>
      <c r="U21" s="58"/>
      <c r="AG21" s="4"/>
      <c r="AJ21" t="s">
        <v>6</v>
      </c>
      <c r="AK21" s="38">
        <f>'Pickup Truck Graphs'!C2</f>
        <v>1015.2342857142858</v>
      </c>
      <c r="AL21" s="38">
        <f>'Water Tanker Truck Graphs'!C2</f>
        <v>1021.3857142857142</v>
      </c>
    </row>
    <row r="22" spans="1:38" x14ac:dyDescent="0.25">
      <c r="A22">
        <v>38</v>
      </c>
      <c r="B22" s="59">
        <f>'Water Tanker Truck'!$G$24+('Water Tanker Truck'!$B$22*Comparisons!A22)</f>
        <v>1092.7270560028571</v>
      </c>
      <c r="C22" s="58"/>
      <c r="D22" s="59">
        <f>'Pickup Truck'!$G$24+('Pickup Truck'!$B$22*Comparisons!A22)</f>
        <v>1065.9556228571428</v>
      </c>
      <c r="E22" s="58"/>
      <c r="O22" s="4"/>
      <c r="Q22">
        <v>550</v>
      </c>
      <c r="R22" s="59">
        <f>'Water Tanker Truck'!$B$22*'Water Tanker Truck'!$B$4+(Comparisons!Q22*'Water Tanker Truck'!$B$7)</f>
        <v>574.40185684285711</v>
      </c>
      <c r="S22" s="58"/>
      <c r="T22" s="59">
        <f>'Pickup Truck'!$B$23+'Pickup Truck'!$B$7*Comparisons!Q22</f>
        <v>567.35674285714288</v>
      </c>
      <c r="U22" s="58"/>
      <c r="AG22" s="4"/>
      <c r="AJ22" t="s">
        <v>9</v>
      </c>
      <c r="AK22" s="38">
        <f>'Pickup Truck Graphs'!C3</f>
        <v>1015.7857428571428</v>
      </c>
      <c r="AL22" s="38">
        <f>'Water Tanker Truck Graphs'!C3</f>
        <v>1022.3068571428571</v>
      </c>
    </row>
    <row r="23" spans="1:38" x14ac:dyDescent="0.25">
      <c r="A23">
        <v>40</v>
      </c>
      <c r="B23" s="59">
        <f>'Water Tanker Truck'!$G$24+('Water Tanker Truck'!$B$22*Comparisons!A23)</f>
        <v>1097.6074273714285</v>
      </c>
      <c r="C23" s="58"/>
      <c r="D23" s="59">
        <f>'Pickup Truck'!$G$24+('Pickup Truck'!$B$22*Comparisons!A23)</f>
        <v>1069.4269714285715</v>
      </c>
      <c r="E23" s="58"/>
      <c r="O23" s="4"/>
      <c r="Q23">
        <v>575</v>
      </c>
      <c r="R23" s="59">
        <f>'Water Tanker Truck'!$B$22*'Water Tanker Truck'!$B$4+(Comparisons!Q23*'Water Tanker Truck'!$B$7)</f>
        <v>599.40185684285711</v>
      </c>
      <c r="S23" s="58"/>
      <c r="T23" s="59">
        <f>'Pickup Truck'!$B$23+'Pickup Truck'!$B$7*Comparisons!Q23</f>
        <v>592.35674285714288</v>
      </c>
      <c r="U23" s="58"/>
      <c r="AG23" s="4"/>
      <c r="AJ23" t="s">
        <v>7</v>
      </c>
      <c r="AK23" s="38">
        <f>'Pickup Truck Graphs'!C4</f>
        <v>1016.3436</v>
      </c>
      <c r="AL23" s="38">
        <f>'Water Tanker Truck Graphs'!C4</f>
        <v>1023.2455</v>
      </c>
    </row>
    <row r="24" spans="1:38" x14ac:dyDescent="0.25">
      <c r="A24">
        <v>42</v>
      </c>
      <c r="B24" s="59">
        <f>'Water Tanker Truck'!$G$24+('Water Tanker Truck'!$B$22*Comparisons!A24)</f>
        <v>1102.48779874</v>
      </c>
      <c r="C24" s="58"/>
      <c r="D24" s="59">
        <f>'Pickup Truck'!$G$24+('Pickup Truck'!$B$22*Comparisons!A24)</f>
        <v>1072.89832</v>
      </c>
      <c r="E24" s="58"/>
      <c r="O24" s="4"/>
      <c r="Q24">
        <v>600</v>
      </c>
      <c r="R24" s="59">
        <f>'Water Tanker Truck'!$B$22*'Water Tanker Truck'!$B$4+(Comparisons!Q24*'Water Tanker Truck'!$B$7)</f>
        <v>624.40185684285711</v>
      </c>
      <c r="S24" s="58"/>
      <c r="T24" s="59">
        <f>'Pickup Truck'!$B$23+'Pickup Truck'!$B$7*Comparisons!Q24</f>
        <v>617.35674285714288</v>
      </c>
      <c r="U24" s="58"/>
      <c r="AG24" s="4"/>
      <c r="AJ24" t="s">
        <v>8</v>
      </c>
      <c r="AK24" s="38">
        <f>'Pickup Truck Graphs'!C5</f>
        <v>1016.9535428571429</v>
      </c>
      <c r="AL24" s="38">
        <f>'Water Tanker Truck Graphs'!C5</f>
        <v>1024.3228571428572</v>
      </c>
    </row>
    <row r="25" spans="1:38" x14ac:dyDescent="0.25">
      <c r="A25">
        <v>44</v>
      </c>
      <c r="B25" s="59">
        <f>'Water Tanker Truck'!$G$24+('Water Tanker Truck'!$B$22*Comparisons!A25)</f>
        <v>1107.3681701085713</v>
      </c>
      <c r="C25" s="58"/>
      <c r="D25" s="59">
        <f>'Pickup Truck'!$G$24+('Pickup Truck'!$B$22*Comparisons!A25)</f>
        <v>1076.3696685714285</v>
      </c>
      <c r="E25" s="58"/>
      <c r="O25" s="4"/>
      <c r="Q25">
        <v>625</v>
      </c>
      <c r="R25" s="59">
        <f>'Water Tanker Truck'!$B$22*'Water Tanker Truck'!$B$4+(Comparisons!Q25*'Water Tanker Truck'!$B$7)</f>
        <v>649.40185684285711</v>
      </c>
      <c r="S25" s="58"/>
      <c r="T25" s="59">
        <f>'Pickup Truck'!$B$23+'Pickup Truck'!$B$7*Comparisons!Q25</f>
        <v>642.35674285714288</v>
      </c>
      <c r="U25" s="58"/>
      <c r="AG25" s="4"/>
    </row>
    <row r="26" spans="1:38" x14ac:dyDescent="0.25">
      <c r="A26">
        <v>46</v>
      </c>
      <c r="B26" s="59">
        <f>'Water Tanker Truck'!$G$24+('Water Tanker Truck'!$B$22*Comparisons!A26)</f>
        <v>1112.2485414771429</v>
      </c>
      <c r="C26" s="58"/>
      <c r="D26" s="59">
        <f>'Pickup Truck'!$G$24+('Pickup Truck'!$B$22*Comparisons!A26)</f>
        <v>1079.8410171428573</v>
      </c>
      <c r="E26" s="58"/>
      <c r="O26" s="4"/>
      <c r="Q26">
        <v>650</v>
      </c>
      <c r="R26" s="59">
        <f>'Water Tanker Truck'!$B$22*'Water Tanker Truck'!$B$4+(Comparisons!Q26*'Water Tanker Truck'!$B$7)</f>
        <v>674.40185684285711</v>
      </c>
      <c r="S26" s="58"/>
      <c r="T26" s="59">
        <f>'Pickup Truck'!$B$23+'Pickup Truck'!$B$7*Comparisons!Q26</f>
        <v>667.35674285714288</v>
      </c>
      <c r="U26" s="58"/>
      <c r="AG26" s="4"/>
    </row>
    <row r="27" spans="1:38" x14ac:dyDescent="0.25">
      <c r="A27">
        <v>48</v>
      </c>
      <c r="B27" s="59">
        <f>'Water Tanker Truck'!$G$24+('Water Tanker Truck'!$B$22*Comparisons!A27)</f>
        <v>1117.1289128457142</v>
      </c>
      <c r="C27" s="58"/>
      <c r="D27" s="59">
        <f>'Pickup Truck'!$G$24+('Pickup Truck'!$B$22*Comparisons!A27)</f>
        <v>1083.3123657142858</v>
      </c>
      <c r="E27" s="58"/>
      <c r="O27" s="4"/>
      <c r="Q27">
        <v>675</v>
      </c>
      <c r="R27" s="59">
        <f>'Water Tanker Truck'!$B$22*'Water Tanker Truck'!$B$4+(Comparisons!Q27*'Water Tanker Truck'!$B$7)</f>
        <v>699.40185684285711</v>
      </c>
      <c r="S27" s="58"/>
      <c r="T27" s="59">
        <f>'Pickup Truck'!$B$23+'Pickup Truck'!$B$7*Comparisons!Q27</f>
        <v>692.35674285714288</v>
      </c>
      <c r="U27" s="58"/>
      <c r="AG27" s="4"/>
    </row>
    <row r="28" spans="1:38" x14ac:dyDescent="0.25">
      <c r="A28">
        <v>50</v>
      </c>
      <c r="B28" s="59">
        <f>'Water Tanker Truck'!$G$24+('Water Tanker Truck'!$B$22*Comparisons!A28)</f>
        <v>1122.0092842142858</v>
      </c>
      <c r="C28" s="58"/>
      <c r="D28" s="59">
        <f>'Pickup Truck'!$G$24+('Pickup Truck'!$B$22*Comparisons!A28)</f>
        <v>1086.7837142857143</v>
      </c>
      <c r="E28" s="58"/>
      <c r="O28" s="4"/>
      <c r="Q28">
        <v>700</v>
      </c>
      <c r="R28" s="59">
        <f>'Water Tanker Truck'!$B$22*'Water Tanker Truck'!$B$4+(Comparisons!Q28*'Water Tanker Truck'!$B$7)</f>
        <v>724.40185684285711</v>
      </c>
      <c r="S28" s="58"/>
      <c r="T28" s="59">
        <f>'Pickup Truck'!$B$23+'Pickup Truck'!$B$7*Comparisons!Q28</f>
        <v>717.35674285714288</v>
      </c>
      <c r="U28" s="58"/>
      <c r="AG28" s="4"/>
    </row>
    <row r="29" spans="1:38" x14ac:dyDescent="0.25">
      <c r="A29">
        <v>52</v>
      </c>
      <c r="B29" s="59">
        <f>'Water Tanker Truck'!$G$24+('Water Tanker Truck'!$B$22*Comparisons!A29)</f>
        <v>1126.8896555828571</v>
      </c>
      <c r="C29" s="58"/>
      <c r="D29" s="59">
        <f>'Pickup Truck'!$G$24+('Pickup Truck'!$B$22*Comparisons!A29)</f>
        <v>1090.2550628571428</v>
      </c>
      <c r="E29" s="58"/>
      <c r="O29" s="4"/>
      <c r="Q29">
        <v>725</v>
      </c>
      <c r="R29" s="59">
        <f>'Water Tanker Truck'!$B$22*'Water Tanker Truck'!$B$4+(Comparisons!Q29*'Water Tanker Truck'!$B$7)</f>
        <v>749.40185684285711</v>
      </c>
      <c r="S29" s="58"/>
      <c r="T29" s="59">
        <f>'Pickup Truck'!$B$23+'Pickup Truck'!$B$7*Comparisons!Q29</f>
        <v>742.35674285714288</v>
      </c>
      <c r="U29" s="58"/>
      <c r="AG29" s="4"/>
    </row>
    <row r="30" spans="1:38" x14ac:dyDescent="0.25">
      <c r="A30">
        <v>54</v>
      </c>
      <c r="B30" s="59">
        <f>'Water Tanker Truck'!$G$24+('Water Tanker Truck'!$B$22*Comparisons!A30)</f>
        <v>1131.7700269514285</v>
      </c>
      <c r="C30" s="58"/>
      <c r="D30" s="59">
        <f>'Pickup Truck'!$G$24+('Pickup Truck'!$B$22*Comparisons!A30)</f>
        <v>1093.7264114285715</v>
      </c>
      <c r="E30" s="58"/>
      <c r="O30" s="4"/>
      <c r="Q30">
        <v>750</v>
      </c>
      <c r="R30" s="59">
        <f>'Water Tanker Truck'!$B$22*'Water Tanker Truck'!$B$4+(Comparisons!Q30*'Water Tanker Truck'!$B$7)</f>
        <v>774.40185684285711</v>
      </c>
      <c r="S30" s="58"/>
      <c r="T30" s="59">
        <f>'Pickup Truck'!$B$23+'Pickup Truck'!$B$7*Comparisons!Q30</f>
        <v>767.35674285714288</v>
      </c>
      <c r="U30" s="58"/>
      <c r="AG30" s="4"/>
    </row>
    <row r="31" spans="1:38" x14ac:dyDescent="0.25">
      <c r="A31">
        <v>56</v>
      </c>
      <c r="B31" s="59">
        <f>'Water Tanker Truck'!$G$24+('Water Tanker Truck'!$B$22*Comparisons!A31)</f>
        <v>1136.65039832</v>
      </c>
      <c r="C31" s="58"/>
      <c r="D31" s="59">
        <f>'Pickup Truck'!$G$24+('Pickup Truck'!$B$22*Comparisons!A31)</f>
        <v>1097.19776</v>
      </c>
      <c r="E31" s="58"/>
      <c r="O31" s="4"/>
      <c r="Q31">
        <v>775</v>
      </c>
      <c r="R31" s="59">
        <f>'Water Tanker Truck'!$B$22*'Water Tanker Truck'!$B$4+(Comparisons!Q31*'Water Tanker Truck'!$B$7)</f>
        <v>799.40185684285711</v>
      </c>
      <c r="S31" s="58"/>
      <c r="T31" s="59">
        <f>'Pickup Truck'!$B$23+'Pickup Truck'!$B$7*Comparisons!Q31</f>
        <v>792.35674285714288</v>
      </c>
      <c r="U31" s="58"/>
      <c r="AG31" s="4"/>
    </row>
    <row r="32" spans="1:38" x14ac:dyDescent="0.25">
      <c r="A32">
        <v>58</v>
      </c>
      <c r="B32" s="59">
        <f>'Water Tanker Truck'!$G$24+('Water Tanker Truck'!$B$22*Comparisons!A32)</f>
        <v>1141.5307696885714</v>
      </c>
      <c r="C32" s="58"/>
      <c r="D32" s="59">
        <f>'Pickup Truck'!$G$24+('Pickup Truck'!$B$22*Comparisons!A32)</f>
        <v>1100.6691085714285</v>
      </c>
      <c r="E32" s="58"/>
      <c r="O32" s="4"/>
      <c r="Q32">
        <v>800</v>
      </c>
      <c r="R32" s="59">
        <f>'Water Tanker Truck'!$B$22*'Water Tanker Truck'!$B$4+(Comparisons!Q32*'Water Tanker Truck'!$B$7)</f>
        <v>824.40185684285711</v>
      </c>
      <c r="S32" s="58"/>
      <c r="T32" s="59">
        <f>'Pickup Truck'!$B$23+'Pickup Truck'!$B$7*Comparisons!Q32</f>
        <v>817.35674285714288</v>
      </c>
      <c r="U32" s="58"/>
      <c r="AG32" s="4"/>
    </row>
    <row r="33" spans="1:33" x14ac:dyDescent="0.25">
      <c r="A33">
        <v>60</v>
      </c>
      <c r="B33" s="59">
        <f>'Water Tanker Truck'!$G$24+('Water Tanker Truck'!$B$22*Comparisons!A33)</f>
        <v>1146.4111410571429</v>
      </c>
      <c r="C33" s="58"/>
      <c r="D33" s="59">
        <f>'Pickup Truck'!$G$24+('Pickup Truck'!$B$22*Comparisons!A33)</f>
        <v>1104.140457142857</v>
      </c>
      <c r="E33" s="58"/>
      <c r="O33" s="4"/>
      <c r="Q33">
        <v>825</v>
      </c>
      <c r="R33" s="59">
        <f>'Water Tanker Truck'!$B$22*'Water Tanker Truck'!$B$4+(Comparisons!Q33*'Water Tanker Truck'!$B$7)</f>
        <v>849.40185684285711</v>
      </c>
      <c r="S33" s="58"/>
      <c r="T33" s="59">
        <f>'Pickup Truck'!$B$23+'Pickup Truck'!$B$7*Comparisons!Q33</f>
        <v>842.35674285714288</v>
      </c>
      <c r="U33" s="58"/>
      <c r="AG33" s="4"/>
    </row>
    <row r="34" spans="1:33" x14ac:dyDescent="0.25">
      <c r="A34">
        <v>62</v>
      </c>
      <c r="B34" s="59">
        <f>'Water Tanker Truck'!$G$24+('Water Tanker Truck'!$B$22*Comparisons!A34)</f>
        <v>1151.2915124257142</v>
      </c>
      <c r="C34" s="58"/>
      <c r="D34" s="59">
        <f>'Pickup Truck'!$G$24+('Pickup Truck'!$B$22*Comparisons!A34)</f>
        <v>1107.6118057142858</v>
      </c>
      <c r="E34" s="58"/>
      <c r="O34" s="4"/>
      <c r="Q34">
        <v>850</v>
      </c>
      <c r="R34" s="59">
        <f>'Water Tanker Truck'!$B$22*'Water Tanker Truck'!$B$4+(Comparisons!Q34*'Water Tanker Truck'!$B$7)</f>
        <v>874.40185684285711</v>
      </c>
      <c r="S34" s="58"/>
      <c r="T34" s="59">
        <f>'Pickup Truck'!$B$23+'Pickup Truck'!$B$7*Comparisons!Q34</f>
        <v>867.35674285714288</v>
      </c>
      <c r="U34" s="58"/>
      <c r="AG34" s="4"/>
    </row>
    <row r="35" spans="1:33" x14ac:dyDescent="0.25">
      <c r="A35">
        <v>64</v>
      </c>
      <c r="B35" s="59">
        <f>'Water Tanker Truck'!$G$24+('Water Tanker Truck'!$B$22*Comparisons!A35)</f>
        <v>1156.1718837942858</v>
      </c>
      <c r="C35" s="58"/>
      <c r="D35" s="59">
        <f>'Pickup Truck'!$G$24+('Pickup Truck'!$B$22*Comparisons!A35)</f>
        <v>1111.0831542857143</v>
      </c>
      <c r="E35" s="58"/>
      <c r="O35" s="4"/>
      <c r="Q35">
        <v>875</v>
      </c>
      <c r="R35" s="59">
        <f>'Water Tanker Truck'!$B$22*'Water Tanker Truck'!$B$4+(Comparisons!Q35*'Water Tanker Truck'!$B$7)</f>
        <v>899.40185684285711</v>
      </c>
      <c r="S35" s="58"/>
      <c r="T35" s="59">
        <f>'Pickup Truck'!$B$23+'Pickup Truck'!$B$7*Comparisons!Q35</f>
        <v>892.35674285714288</v>
      </c>
      <c r="U35" s="58"/>
      <c r="AG35" s="4"/>
    </row>
    <row r="36" spans="1:33" x14ac:dyDescent="0.25">
      <c r="A36">
        <v>66</v>
      </c>
      <c r="B36" s="59">
        <f>'Water Tanker Truck'!$G$24+('Water Tanker Truck'!$B$22*Comparisons!A36)</f>
        <v>1161.0522551628571</v>
      </c>
      <c r="C36" s="58"/>
      <c r="D36" s="59">
        <f>'Pickup Truck'!$G$24+('Pickup Truck'!$B$22*Comparisons!A36)</f>
        <v>1114.5545028571428</v>
      </c>
      <c r="E36" s="58"/>
      <c r="O36" s="4"/>
      <c r="Q36">
        <v>900</v>
      </c>
      <c r="R36" s="59">
        <f>'Water Tanker Truck'!$B$22*'Water Tanker Truck'!$B$4+(Comparisons!Q36*'Water Tanker Truck'!$B$7)</f>
        <v>924.40185684285711</v>
      </c>
      <c r="S36" s="58"/>
      <c r="T36" s="59">
        <f>'Pickup Truck'!$B$23+'Pickup Truck'!$B$7*Comparisons!Q36</f>
        <v>917.35674285714288</v>
      </c>
      <c r="U36" s="58"/>
      <c r="AG36" s="4"/>
    </row>
    <row r="37" spans="1:33" x14ac:dyDescent="0.25">
      <c r="A37">
        <v>68</v>
      </c>
      <c r="B37" s="59">
        <f>'Water Tanker Truck'!$G$24+('Water Tanker Truck'!$B$22*Comparisons!A37)</f>
        <v>1165.9326265314285</v>
      </c>
      <c r="C37" s="58"/>
      <c r="D37" s="59">
        <f>'Pickup Truck'!$G$24+('Pickup Truck'!$B$22*Comparisons!A37)</f>
        <v>1118.0258514285715</v>
      </c>
      <c r="E37" s="58"/>
      <c r="O37" s="4"/>
      <c r="Q37">
        <v>925</v>
      </c>
      <c r="R37" s="59">
        <f>'Water Tanker Truck'!$B$22*'Water Tanker Truck'!$B$4+(Comparisons!Q37*'Water Tanker Truck'!$B$7)</f>
        <v>949.40185684285711</v>
      </c>
      <c r="S37" s="58"/>
      <c r="T37" s="59">
        <f>'Pickup Truck'!$B$23+'Pickup Truck'!$B$7*Comparisons!Q37</f>
        <v>942.35674285714288</v>
      </c>
      <c r="U37" s="58"/>
      <c r="AG37" s="4"/>
    </row>
    <row r="38" spans="1:33" x14ac:dyDescent="0.25">
      <c r="A38">
        <v>70</v>
      </c>
      <c r="B38" s="59">
        <f>'Water Tanker Truck'!$G$24+('Water Tanker Truck'!$B$22*Comparisons!A38)</f>
        <v>1170.8129979</v>
      </c>
      <c r="C38" s="58"/>
      <c r="D38" s="59">
        <f>'Pickup Truck'!$G$24+('Pickup Truck'!$B$22*Comparisons!A38)</f>
        <v>1121.4972</v>
      </c>
      <c r="E38" s="58"/>
      <c r="O38" s="4"/>
      <c r="Q38">
        <v>950</v>
      </c>
      <c r="R38" s="59">
        <f>'Water Tanker Truck'!$B$22*'Water Tanker Truck'!$B$4+(Comparisons!Q38*'Water Tanker Truck'!$B$7)</f>
        <v>974.40185684285711</v>
      </c>
      <c r="S38" s="58"/>
      <c r="T38" s="59">
        <f>'Pickup Truck'!$B$23+'Pickup Truck'!$B$7*Comparisons!Q38</f>
        <v>967.35674285714288</v>
      </c>
      <c r="U38" s="58"/>
      <c r="AG38" s="4"/>
    </row>
    <row r="39" spans="1:33" x14ac:dyDescent="0.25">
      <c r="A39">
        <v>72</v>
      </c>
      <c r="B39" s="59">
        <f>'Water Tanker Truck'!$G$24+('Water Tanker Truck'!$B$22*Comparisons!A39)</f>
        <v>1175.6933692685714</v>
      </c>
      <c r="C39" s="58"/>
      <c r="D39" s="59">
        <f>'Pickup Truck'!$G$24+('Pickup Truck'!$B$22*Comparisons!A39)</f>
        <v>1124.9685485714285</v>
      </c>
      <c r="E39" s="58"/>
      <c r="O39" s="4"/>
      <c r="Q39">
        <v>975</v>
      </c>
      <c r="R39" s="59">
        <f>'Water Tanker Truck'!$B$22*'Water Tanker Truck'!$B$4+(Comparisons!Q39*'Water Tanker Truck'!$B$7)</f>
        <v>999.40185684285711</v>
      </c>
      <c r="S39" s="58"/>
      <c r="T39" s="59">
        <f>'Pickup Truck'!$B$23+'Pickup Truck'!$B$7*Comparisons!Q39</f>
        <v>992.35674285714288</v>
      </c>
      <c r="U39" s="58"/>
      <c r="AG39" s="4"/>
    </row>
    <row r="40" spans="1:33" x14ac:dyDescent="0.25">
      <c r="A40">
        <v>74</v>
      </c>
      <c r="B40" s="59">
        <f>'Water Tanker Truck'!$G$24+('Water Tanker Truck'!$B$22*Comparisons!A40)</f>
        <v>1180.5737406371429</v>
      </c>
      <c r="C40" s="58"/>
      <c r="D40" s="59">
        <f>'Pickup Truck'!$G$24+('Pickup Truck'!$B$22*Comparisons!A40)</f>
        <v>1128.439897142857</v>
      </c>
      <c r="E40" s="58"/>
      <c r="O40" s="4"/>
      <c r="Q40">
        <v>1000</v>
      </c>
      <c r="R40" s="59">
        <f>'Water Tanker Truck'!$B$22*'Water Tanker Truck'!$B$4+(Comparisons!Q40*'Water Tanker Truck'!$B$7)</f>
        <v>1024.4018568428571</v>
      </c>
      <c r="S40" s="58"/>
      <c r="T40" s="59">
        <f>'Pickup Truck'!$B$23+'Pickup Truck'!$B$7*Comparisons!Q40</f>
        <v>1017.3567428571429</v>
      </c>
      <c r="U40" s="58"/>
      <c r="AG40" s="4"/>
    </row>
    <row r="41" spans="1:33" x14ac:dyDescent="0.25">
      <c r="A41">
        <v>76</v>
      </c>
      <c r="B41" s="59">
        <f>'Water Tanker Truck'!$G$24+('Water Tanker Truck'!$B$22*Comparisons!A41)</f>
        <v>1185.4541120057143</v>
      </c>
      <c r="C41" s="58"/>
      <c r="D41" s="59">
        <f>'Pickup Truck'!$G$24+('Pickup Truck'!$B$22*Comparisons!A41)</f>
        <v>1131.9112457142858</v>
      </c>
      <c r="E41" s="58"/>
      <c r="O41" s="4"/>
      <c r="Q41">
        <v>1025</v>
      </c>
      <c r="R41" s="59">
        <f>'Water Tanker Truck'!$B$22*'Water Tanker Truck'!$B$4+(Comparisons!Q41*'Water Tanker Truck'!$B$7)</f>
        <v>1049.4018568428571</v>
      </c>
      <c r="S41" s="58"/>
      <c r="T41" s="59">
        <f>'Pickup Truck'!$B$23+'Pickup Truck'!$B$7*Comparisons!Q41</f>
        <v>1042.3567428571428</v>
      </c>
      <c r="U41" s="58"/>
      <c r="AG41" s="4"/>
    </row>
    <row r="42" spans="1:33" x14ac:dyDescent="0.25">
      <c r="A42">
        <v>78</v>
      </c>
      <c r="B42" s="59">
        <f>'Water Tanker Truck'!$G$24+('Water Tanker Truck'!$B$22*Comparisons!A42)</f>
        <v>1190.3344833742858</v>
      </c>
      <c r="C42" s="58"/>
      <c r="D42" s="59">
        <f>'Pickup Truck'!$G$24+('Pickup Truck'!$B$22*Comparisons!A42)</f>
        <v>1135.3825942857143</v>
      </c>
      <c r="E42" s="58"/>
      <c r="O42" s="4"/>
      <c r="Q42">
        <v>1050</v>
      </c>
      <c r="R42" s="59">
        <f>'Water Tanker Truck'!$B$22*'Water Tanker Truck'!$B$4+(Comparisons!Q42*'Water Tanker Truck'!$B$7)</f>
        <v>1074.4018568428571</v>
      </c>
      <c r="S42" s="58"/>
      <c r="T42" s="59">
        <f>'Pickup Truck'!$B$23+'Pickup Truck'!$B$7*Comparisons!Q42</f>
        <v>1067.3567428571428</v>
      </c>
      <c r="U42" s="58"/>
      <c r="AG42" s="4"/>
    </row>
    <row r="43" spans="1:33" x14ac:dyDescent="0.25">
      <c r="A43">
        <v>80</v>
      </c>
      <c r="B43" s="59">
        <f>'Water Tanker Truck'!$G$24+('Water Tanker Truck'!$B$22*Comparisons!A43)</f>
        <v>1195.2148547428571</v>
      </c>
      <c r="C43" s="58"/>
      <c r="D43" s="59">
        <f>'Pickup Truck'!$G$24+('Pickup Truck'!$B$22*Comparisons!A43)</f>
        <v>1138.8539428571428</v>
      </c>
      <c r="E43" s="58"/>
      <c r="O43" s="4"/>
      <c r="Q43">
        <v>1075</v>
      </c>
      <c r="R43" s="59">
        <f>'Water Tanker Truck'!$B$22*'Water Tanker Truck'!$B$4+(Comparisons!Q43*'Water Tanker Truck'!$B$7)</f>
        <v>1099.4018568428571</v>
      </c>
      <c r="S43" s="58"/>
      <c r="T43" s="59">
        <f>'Pickup Truck'!$B$23+'Pickup Truck'!$B$7*Comparisons!Q43</f>
        <v>1092.3567428571428</v>
      </c>
      <c r="U43" s="58"/>
      <c r="AG43" s="4"/>
    </row>
    <row r="44" spans="1:33" x14ac:dyDescent="0.25">
      <c r="A44">
        <v>82</v>
      </c>
      <c r="B44" s="59">
        <f>'Water Tanker Truck'!$G$24+('Water Tanker Truck'!$B$22*Comparisons!A44)</f>
        <v>1200.0952261114285</v>
      </c>
      <c r="C44" s="58"/>
      <c r="D44" s="59">
        <f>'Pickup Truck'!$G$24+('Pickup Truck'!$B$22*Comparisons!A44)</f>
        <v>1142.3252914285713</v>
      </c>
      <c r="E44" s="58"/>
      <c r="O44" s="4"/>
      <c r="Q44">
        <v>1100</v>
      </c>
      <c r="R44" s="59">
        <f>'Water Tanker Truck'!$B$22*'Water Tanker Truck'!$B$4+(Comparisons!Q44*'Water Tanker Truck'!$B$7)</f>
        <v>1124.4018568428571</v>
      </c>
      <c r="S44" s="58"/>
      <c r="T44" s="59">
        <f>'Pickup Truck'!$B$23+'Pickup Truck'!$B$7*Comparisons!Q44</f>
        <v>1117.3567428571428</v>
      </c>
      <c r="U44" s="58"/>
      <c r="AG44" s="4"/>
    </row>
    <row r="45" spans="1:33" x14ac:dyDescent="0.25">
      <c r="A45">
        <v>84</v>
      </c>
      <c r="B45" s="59">
        <f>'Water Tanker Truck'!$G$24+('Water Tanker Truck'!$B$22*Comparisons!A45)</f>
        <v>1204.97559748</v>
      </c>
      <c r="C45" s="58"/>
      <c r="D45" s="59">
        <f>'Pickup Truck'!$G$24+('Pickup Truck'!$B$22*Comparisons!A45)</f>
        <v>1145.79664</v>
      </c>
      <c r="E45" s="58"/>
      <c r="O45" s="4"/>
      <c r="Q45">
        <v>1125</v>
      </c>
      <c r="R45" s="59">
        <f>'Water Tanker Truck'!$B$22*'Water Tanker Truck'!$B$4+(Comparisons!Q45*'Water Tanker Truck'!$B$7)</f>
        <v>1149.4018568428571</v>
      </c>
      <c r="S45" s="58"/>
      <c r="T45" s="59">
        <f>'Pickup Truck'!$B$23+'Pickup Truck'!$B$7*Comparisons!Q45</f>
        <v>1142.3567428571428</v>
      </c>
      <c r="U45" s="58"/>
      <c r="AG45" s="4"/>
    </row>
    <row r="46" spans="1:33" x14ac:dyDescent="0.25">
      <c r="A46">
        <v>86</v>
      </c>
      <c r="B46" s="59">
        <f>'Water Tanker Truck'!$G$24+('Water Tanker Truck'!$B$22*Comparisons!A46)</f>
        <v>1209.8559688485714</v>
      </c>
      <c r="C46" s="58"/>
      <c r="D46" s="59">
        <f>'Pickup Truck'!$G$24+('Pickup Truck'!$B$22*Comparisons!A46)</f>
        <v>1149.2679885714285</v>
      </c>
      <c r="E46" s="58"/>
      <c r="O46" s="4"/>
      <c r="Q46">
        <v>1150</v>
      </c>
      <c r="R46" s="59">
        <f>'Water Tanker Truck'!$B$22*'Water Tanker Truck'!$B$4+(Comparisons!Q46*'Water Tanker Truck'!$B$7)</f>
        <v>1174.4018568428571</v>
      </c>
      <c r="S46" s="58"/>
      <c r="T46" s="59">
        <f>'Pickup Truck'!$B$23+'Pickup Truck'!$B$7*Comparisons!Q46</f>
        <v>1167.3567428571428</v>
      </c>
      <c r="U46" s="58"/>
      <c r="AG46" s="4"/>
    </row>
    <row r="47" spans="1:33" x14ac:dyDescent="0.25">
      <c r="A47">
        <v>88</v>
      </c>
      <c r="B47" s="59">
        <f>'Water Tanker Truck'!$G$24+('Water Tanker Truck'!$B$22*Comparisons!A47)</f>
        <v>1214.7363402171429</v>
      </c>
      <c r="C47" s="58"/>
      <c r="D47" s="59">
        <f>'Pickup Truck'!$G$24+('Pickup Truck'!$B$22*Comparisons!A47)</f>
        <v>1152.739337142857</v>
      </c>
      <c r="E47" s="58"/>
      <c r="O47" s="4"/>
      <c r="Q47">
        <v>1175</v>
      </c>
      <c r="R47" s="59">
        <f>'Water Tanker Truck'!$B$22*'Water Tanker Truck'!$B$4+(Comparisons!Q47*'Water Tanker Truck'!$B$7)</f>
        <v>1199.4018568428571</v>
      </c>
      <c r="S47" s="58"/>
      <c r="T47" s="59">
        <f>'Pickup Truck'!$B$23+'Pickup Truck'!$B$7*Comparisons!Q47</f>
        <v>1192.3567428571428</v>
      </c>
      <c r="U47" s="58"/>
      <c r="AG47" s="4"/>
    </row>
    <row r="48" spans="1:33" x14ac:dyDescent="0.25">
      <c r="A48">
        <v>90</v>
      </c>
      <c r="B48" s="59">
        <f>'Water Tanker Truck'!$G$24+('Water Tanker Truck'!$B$22*Comparisons!A48)</f>
        <v>1219.6167115857143</v>
      </c>
      <c r="C48" s="58"/>
      <c r="D48" s="59">
        <f>'Pickup Truck'!$G$24+('Pickup Truck'!$B$22*Comparisons!A48)</f>
        <v>1156.2106857142858</v>
      </c>
      <c r="E48" s="58"/>
      <c r="O48" s="4"/>
      <c r="Q48">
        <v>1200</v>
      </c>
      <c r="R48" s="59">
        <f>'Water Tanker Truck'!$B$22*'Water Tanker Truck'!$B$4+(Comparisons!Q48*'Water Tanker Truck'!$B$7)</f>
        <v>1224.4018568428571</v>
      </c>
      <c r="S48" s="58"/>
      <c r="T48" s="59">
        <f>'Pickup Truck'!$B$23+'Pickup Truck'!$B$7*Comparisons!Q48</f>
        <v>1217.3567428571428</v>
      </c>
      <c r="U48" s="58"/>
      <c r="AG48" s="4"/>
    </row>
    <row r="49" spans="1:33" x14ac:dyDescent="0.25">
      <c r="A49">
        <v>92</v>
      </c>
      <c r="B49" s="59">
        <f>'Water Tanker Truck'!$G$24+('Water Tanker Truck'!$B$22*Comparisons!A49)</f>
        <v>1224.4970829542858</v>
      </c>
      <c r="C49" s="58"/>
      <c r="D49" s="59">
        <f>'Pickup Truck'!$G$24+('Pickup Truck'!$B$22*Comparisons!A49)</f>
        <v>1159.6820342857143</v>
      </c>
      <c r="E49" s="58"/>
      <c r="O49" s="4"/>
      <c r="Q49">
        <v>1225</v>
      </c>
      <c r="R49" s="59">
        <f>'Water Tanker Truck'!$B$22*'Water Tanker Truck'!$B$4+(Comparisons!Q49*'Water Tanker Truck'!$B$7)</f>
        <v>1249.4018568428571</v>
      </c>
      <c r="S49" s="58"/>
      <c r="T49" s="59">
        <f>'Pickup Truck'!$B$23+'Pickup Truck'!$B$7*Comparisons!Q49</f>
        <v>1242.3567428571428</v>
      </c>
      <c r="U49" s="58"/>
      <c r="AG49" s="4"/>
    </row>
    <row r="50" spans="1:33" x14ac:dyDescent="0.25">
      <c r="A50">
        <v>94</v>
      </c>
      <c r="B50" s="59">
        <f>'Water Tanker Truck'!$G$24+('Water Tanker Truck'!$B$22*Comparisons!A50)</f>
        <v>1229.3774543228571</v>
      </c>
      <c r="C50" s="58"/>
      <c r="D50" s="59">
        <f>'Pickup Truck'!$G$24+('Pickup Truck'!$B$22*Comparisons!A50)</f>
        <v>1163.1533828571428</v>
      </c>
      <c r="E50" s="58"/>
      <c r="O50" s="4"/>
      <c r="Q50">
        <v>1250</v>
      </c>
      <c r="R50" s="59">
        <f>'Water Tanker Truck'!$B$22*'Water Tanker Truck'!$B$4+(Comparisons!Q50*'Water Tanker Truck'!$B$7)</f>
        <v>1274.4018568428571</v>
      </c>
      <c r="S50" s="58"/>
      <c r="T50" s="59">
        <f>'Pickup Truck'!$B$23+'Pickup Truck'!$B$7*Comparisons!Q50</f>
        <v>1267.3567428571428</v>
      </c>
      <c r="U50" s="58"/>
      <c r="AG50" s="4"/>
    </row>
    <row r="51" spans="1:33" x14ac:dyDescent="0.25">
      <c r="A51">
        <v>96</v>
      </c>
      <c r="B51" s="59">
        <f>'Water Tanker Truck'!$G$24+('Water Tanker Truck'!$B$22*Comparisons!A51)</f>
        <v>1234.2578256914285</v>
      </c>
      <c r="C51" s="58"/>
      <c r="D51" s="59">
        <f>'Pickup Truck'!$G$24+('Pickup Truck'!$B$22*Comparisons!A51)</f>
        <v>1166.6247314285715</v>
      </c>
      <c r="E51" s="58"/>
      <c r="O51" s="4"/>
      <c r="Q51">
        <v>1275</v>
      </c>
      <c r="R51" s="59">
        <f>'Water Tanker Truck'!$B$22*'Water Tanker Truck'!$B$4+(Comparisons!Q51*'Water Tanker Truck'!$B$7)</f>
        <v>1299.4018568428571</v>
      </c>
      <c r="S51" s="58"/>
      <c r="T51" s="59">
        <f>'Pickup Truck'!$B$23+'Pickup Truck'!$B$7*Comparisons!Q51</f>
        <v>1292.3567428571428</v>
      </c>
      <c r="U51" s="58"/>
      <c r="AG51" s="4"/>
    </row>
    <row r="52" spans="1:33" x14ac:dyDescent="0.25">
      <c r="A52">
        <v>98</v>
      </c>
      <c r="B52" s="59">
        <f>'Water Tanker Truck'!$G$24+('Water Tanker Truck'!$B$22*Comparisons!A52)</f>
        <v>1239.13819706</v>
      </c>
      <c r="C52" s="58"/>
      <c r="D52" s="59">
        <f>'Pickup Truck'!$G$24+('Pickup Truck'!$B$22*Comparisons!A52)</f>
        <v>1170.09608</v>
      </c>
      <c r="E52" s="58"/>
      <c r="O52" s="4"/>
      <c r="Q52">
        <v>1300</v>
      </c>
      <c r="R52" s="59">
        <f>'Water Tanker Truck'!$B$22*'Water Tanker Truck'!$B$4+(Comparisons!Q52*'Water Tanker Truck'!$B$7)</f>
        <v>1324.4018568428571</v>
      </c>
      <c r="S52" s="58"/>
      <c r="T52" s="59">
        <f>'Pickup Truck'!$B$23+'Pickup Truck'!$B$7*Comparisons!Q52</f>
        <v>1317.3567428571428</v>
      </c>
      <c r="U52" s="58"/>
      <c r="AG52" s="4"/>
    </row>
    <row r="53" spans="1:33" x14ac:dyDescent="0.25">
      <c r="A53">
        <v>100</v>
      </c>
      <c r="B53" s="59">
        <f>'Water Tanker Truck'!$G$24+('Water Tanker Truck'!$B$22*Comparisons!A53)</f>
        <v>1244.0185684285714</v>
      </c>
      <c r="C53" s="58"/>
      <c r="D53" s="59">
        <f>'Pickup Truck'!$G$24+('Pickup Truck'!$B$22*Comparisons!A53)</f>
        <v>1173.5674285714285</v>
      </c>
      <c r="E53" s="58"/>
      <c r="O53" s="4"/>
      <c r="Q53">
        <v>1325</v>
      </c>
      <c r="R53" s="59">
        <f>'Water Tanker Truck'!$B$22*'Water Tanker Truck'!$B$4+(Comparisons!Q53*'Water Tanker Truck'!$B$7)</f>
        <v>1349.4018568428571</v>
      </c>
      <c r="S53" s="58"/>
      <c r="T53" s="59">
        <f>'Pickup Truck'!$B$23+'Pickup Truck'!$B$7*Comparisons!Q53</f>
        <v>1342.3567428571428</v>
      </c>
      <c r="U53" s="58"/>
      <c r="AG53" s="4"/>
    </row>
    <row r="54" spans="1:33" x14ac:dyDescent="0.25">
      <c r="O54" s="4"/>
      <c r="Q54">
        <v>1350</v>
      </c>
      <c r="R54" s="59">
        <f>'Water Tanker Truck'!$B$22*'Water Tanker Truck'!$B$4+(Comparisons!Q54*'Water Tanker Truck'!$B$7)</f>
        <v>1374.4018568428571</v>
      </c>
      <c r="S54" s="58"/>
      <c r="T54" s="59">
        <f>'Pickup Truck'!$B$23+'Pickup Truck'!$B$7*Comparisons!Q54</f>
        <v>1367.3567428571428</v>
      </c>
      <c r="U54" s="58"/>
      <c r="AG54" s="4"/>
    </row>
    <row r="55" spans="1:33" x14ac:dyDescent="0.25">
      <c r="O55" s="4"/>
      <c r="Q55">
        <v>1375</v>
      </c>
      <c r="R55" s="59">
        <f>'Water Tanker Truck'!$B$22*'Water Tanker Truck'!$B$4+(Comparisons!Q55*'Water Tanker Truck'!$B$7)</f>
        <v>1399.4018568428571</v>
      </c>
      <c r="S55" s="58"/>
      <c r="T55" s="59">
        <f>'Pickup Truck'!$B$23+'Pickup Truck'!$B$7*Comparisons!Q55</f>
        <v>1392.3567428571428</v>
      </c>
      <c r="U55" s="58"/>
      <c r="AG55" s="4"/>
    </row>
    <row r="56" spans="1:33" x14ac:dyDescent="0.25">
      <c r="O56" s="4"/>
      <c r="Q56">
        <v>1400</v>
      </c>
      <c r="R56" s="59">
        <f>'Water Tanker Truck'!$B$22*'Water Tanker Truck'!$B$4+(Comparisons!Q56*'Water Tanker Truck'!$B$7)</f>
        <v>1424.4018568428571</v>
      </c>
      <c r="S56" s="58"/>
      <c r="T56" s="59">
        <f>'Pickup Truck'!$B$23+'Pickup Truck'!$B$7*Comparisons!Q56</f>
        <v>1417.3567428571428</v>
      </c>
      <c r="U56" s="58"/>
      <c r="AG56" s="4"/>
    </row>
    <row r="57" spans="1:33" x14ac:dyDescent="0.25">
      <c r="O57" s="4"/>
      <c r="Q57">
        <v>1425</v>
      </c>
      <c r="R57" s="59">
        <f>'Water Tanker Truck'!$B$22*'Water Tanker Truck'!$B$4+(Comparisons!Q57*'Water Tanker Truck'!$B$7)</f>
        <v>1449.4018568428571</v>
      </c>
      <c r="S57" s="58"/>
      <c r="T57" s="59">
        <f>'Pickup Truck'!$B$23+'Pickup Truck'!$B$7*Comparisons!Q57</f>
        <v>1442.3567428571428</v>
      </c>
      <c r="U57" s="58"/>
      <c r="AG57" s="4"/>
    </row>
    <row r="58" spans="1:33" x14ac:dyDescent="0.25">
      <c r="O58" s="4"/>
      <c r="Q58">
        <v>1450</v>
      </c>
      <c r="R58" s="59">
        <f>'Water Tanker Truck'!$B$22*'Water Tanker Truck'!$B$4+(Comparisons!Q58*'Water Tanker Truck'!$B$7)</f>
        <v>1474.4018568428571</v>
      </c>
      <c r="S58" s="58"/>
      <c r="T58" s="59">
        <f>'Pickup Truck'!$B$23+'Pickup Truck'!$B$7*Comparisons!Q58</f>
        <v>1467.3567428571428</v>
      </c>
      <c r="U58" s="58"/>
      <c r="AG58" s="4"/>
    </row>
    <row r="59" spans="1:33" x14ac:dyDescent="0.25">
      <c r="O59" s="4"/>
      <c r="Q59">
        <v>1475</v>
      </c>
      <c r="R59" s="59">
        <f>'Water Tanker Truck'!$B$22*'Water Tanker Truck'!$B$4+(Comparisons!Q59*'Water Tanker Truck'!$B$7)</f>
        <v>1499.4018568428571</v>
      </c>
      <c r="S59" s="58"/>
      <c r="T59" s="59">
        <f>'Pickup Truck'!$B$23+'Pickup Truck'!$B$7*Comparisons!Q59</f>
        <v>1492.3567428571428</v>
      </c>
      <c r="U59" s="58"/>
      <c r="AG59" s="4"/>
    </row>
    <row r="60" spans="1:33" x14ac:dyDescent="0.25">
      <c r="O60" s="4"/>
      <c r="Q60">
        <v>1500</v>
      </c>
      <c r="R60" s="59">
        <f>'Water Tanker Truck'!$B$22*'Water Tanker Truck'!$B$4+(Comparisons!Q60*'Water Tanker Truck'!$B$7)</f>
        <v>1524.4018568428571</v>
      </c>
      <c r="S60" s="58"/>
      <c r="T60" s="59">
        <f>'Pickup Truck'!$B$23+'Pickup Truck'!$B$7*Comparisons!Q60</f>
        <v>1517.3567428571428</v>
      </c>
      <c r="U60" s="58"/>
      <c r="AG60" s="4"/>
    </row>
    <row r="61" spans="1:33" x14ac:dyDescent="0.25">
      <c r="O61" s="4"/>
      <c r="Q61">
        <v>1525</v>
      </c>
      <c r="R61" s="59">
        <f>'Water Tanker Truck'!$B$22*'Water Tanker Truck'!$B$4+(Comparisons!Q61*'Water Tanker Truck'!$B$7)</f>
        <v>1549.4018568428571</v>
      </c>
      <c r="S61" s="58"/>
      <c r="T61" s="59">
        <f>'Pickup Truck'!$B$23+'Pickup Truck'!$B$7*Comparisons!Q61</f>
        <v>1542.3567428571428</v>
      </c>
      <c r="U61" s="58"/>
      <c r="AG61" s="4"/>
    </row>
    <row r="62" spans="1:33" x14ac:dyDescent="0.25">
      <c r="O62" s="4"/>
      <c r="Q62">
        <v>1550</v>
      </c>
      <c r="R62" s="59">
        <f>'Water Tanker Truck'!$B$22*'Water Tanker Truck'!$B$4+(Comparisons!Q62*'Water Tanker Truck'!$B$7)</f>
        <v>1574.4018568428571</v>
      </c>
      <c r="S62" s="58"/>
      <c r="T62" s="59">
        <f>'Pickup Truck'!$B$23+'Pickup Truck'!$B$7*Comparisons!Q62</f>
        <v>1567.3567428571428</v>
      </c>
      <c r="U62" s="58"/>
      <c r="AG62" s="4"/>
    </row>
    <row r="63" spans="1:33" x14ac:dyDescent="0.25">
      <c r="O63" s="4"/>
      <c r="Q63">
        <v>1575</v>
      </c>
      <c r="R63" s="59">
        <f>'Water Tanker Truck'!$B$22*'Water Tanker Truck'!$B$4+(Comparisons!Q63*'Water Tanker Truck'!$B$7)</f>
        <v>1599.4018568428571</v>
      </c>
      <c r="S63" s="58"/>
      <c r="T63" s="59">
        <f>'Pickup Truck'!$B$23+'Pickup Truck'!$B$7*Comparisons!Q63</f>
        <v>1592.3567428571428</v>
      </c>
      <c r="U63" s="58"/>
      <c r="AG63" s="4"/>
    </row>
    <row r="64" spans="1:33" x14ac:dyDescent="0.25">
      <c r="O64" s="4"/>
      <c r="Q64">
        <v>1600</v>
      </c>
      <c r="R64" s="59">
        <f>'Water Tanker Truck'!$B$22*'Water Tanker Truck'!$B$4+(Comparisons!Q64*'Water Tanker Truck'!$B$7)</f>
        <v>1624.4018568428571</v>
      </c>
      <c r="S64" s="58"/>
      <c r="T64" s="59">
        <f>'Pickup Truck'!$B$23+'Pickup Truck'!$B$7*Comparisons!Q64</f>
        <v>1617.3567428571428</v>
      </c>
      <c r="U64" s="58"/>
      <c r="AG64" s="4"/>
    </row>
    <row r="65" spans="15:33" x14ac:dyDescent="0.25">
      <c r="O65" s="4"/>
      <c r="Q65">
        <v>1625</v>
      </c>
      <c r="R65" s="59">
        <f>'Water Tanker Truck'!$B$22*'Water Tanker Truck'!$B$4+(Comparisons!Q65*'Water Tanker Truck'!$B$7)</f>
        <v>1649.4018568428571</v>
      </c>
      <c r="S65" s="58"/>
      <c r="T65" s="59">
        <f>'Pickup Truck'!$B$23+'Pickup Truck'!$B$7*Comparisons!Q65</f>
        <v>1642.3567428571428</v>
      </c>
      <c r="U65" s="58"/>
      <c r="AG65" s="4"/>
    </row>
    <row r="66" spans="15:33" x14ac:dyDescent="0.25">
      <c r="O66" s="4"/>
      <c r="Q66">
        <v>1650</v>
      </c>
      <c r="R66" s="59">
        <f>'Water Tanker Truck'!$B$22*'Water Tanker Truck'!$B$4+(Comparisons!Q66*'Water Tanker Truck'!$B$7)</f>
        <v>1674.4018568428571</v>
      </c>
      <c r="S66" s="58"/>
      <c r="T66" s="59">
        <f>'Pickup Truck'!$B$23+'Pickup Truck'!$B$7*Comparisons!Q66</f>
        <v>1667.3567428571428</v>
      </c>
      <c r="U66" s="58"/>
      <c r="AG66" s="4"/>
    </row>
    <row r="67" spans="15:33" x14ac:dyDescent="0.25">
      <c r="O67" s="4"/>
      <c r="Q67">
        <v>1675</v>
      </c>
      <c r="R67" s="59">
        <f>'Water Tanker Truck'!$B$22*'Water Tanker Truck'!$B$4+(Comparisons!Q67*'Water Tanker Truck'!$B$7)</f>
        <v>1699.4018568428571</v>
      </c>
      <c r="S67" s="58"/>
      <c r="T67" s="59">
        <f>'Pickup Truck'!$B$23+'Pickup Truck'!$B$7*Comparisons!Q67</f>
        <v>1692.3567428571428</v>
      </c>
      <c r="U67" s="58"/>
      <c r="AG67" s="4"/>
    </row>
    <row r="68" spans="15:33" x14ac:dyDescent="0.25">
      <c r="O68" s="4"/>
      <c r="Q68">
        <v>1700</v>
      </c>
      <c r="R68" s="59">
        <f>'Water Tanker Truck'!$B$22*'Water Tanker Truck'!$B$4+(Comparisons!Q68*'Water Tanker Truck'!$B$7)</f>
        <v>1724.4018568428571</v>
      </c>
      <c r="S68" s="58"/>
      <c r="T68" s="59">
        <f>'Pickup Truck'!$B$23+'Pickup Truck'!$B$7*Comparisons!Q68</f>
        <v>1717.3567428571428</v>
      </c>
      <c r="U68" s="58"/>
      <c r="AG68" s="4"/>
    </row>
    <row r="69" spans="15:33" x14ac:dyDescent="0.25">
      <c r="O69" s="4"/>
      <c r="Q69">
        <v>1725</v>
      </c>
      <c r="R69" s="59">
        <f>'Water Tanker Truck'!$B$22*'Water Tanker Truck'!$B$4+(Comparisons!Q69*'Water Tanker Truck'!$B$7)</f>
        <v>1749.4018568428571</v>
      </c>
      <c r="S69" s="58"/>
      <c r="T69" s="59">
        <f>'Pickup Truck'!$B$23+'Pickup Truck'!$B$7*Comparisons!Q69</f>
        <v>1742.3567428571428</v>
      </c>
      <c r="U69" s="58"/>
      <c r="AG69" s="4"/>
    </row>
    <row r="70" spans="15:33" x14ac:dyDescent="0.25">
      <c r="O70" s="4"/>
      <c r="Q70">
        <v>1750</v>
      </c>
      <c r="R70" s="59">
        <f>'Water Tanker Truck'!$B$22*'Water Tanker Truck'!$B$4+(Comparisons!Q70*'Water Tanker Truck'!$B$7)</f>
        <v>1774.4018568428571</v>
      </c>
      <c r="S70" s="58"/>
      <c r="T70" s="59">
        <f>'Pickup Truck'!$B$23+'Pickup Truck'!$B$7*Comparisons!Q70</f>
        <v>1767.3567428571428</v>
      </c>
      <c r="U70" s="58"/>
      <c r="AG70" s="4"/>
    </row>
    <row r="71" spans="15:33" x14ac:dyDescent="0.25">
      <c r="O71" s="4"/>
      <c r="Q71">
        <v>1775</v>
      </c>
      <c r="R71" s="59">
        <f>'Water Tanker Truck'!$B$22*'Water Tanker Truck'!$B$4+(Comparisons!Q71*'Water Tanker Truck'!$B$7)</f>
        <v>1799.4018568428571</v>
      </c>
      <c r="S71" s="58"/>
      <c r="T71" s="59">
        <f>'Pickup Truck'!$B$23+'Pickup Truck'!$B$7*Comparisons!Q71</f>
        <v>1792.3567428571428</v>
      </c>
      <c r="U71" s="58"/>
      <c r="AG71" s="4"/>
    </row>
    <row r="72" spans="15:33" x14ac:dyDescent="0.25">
      <c r="O72" s="4"/>
      <c r="Q72">
        <v>1800</v>
      </c>
      <c r="R72" s="59">
        <f>'Water Tanker Truck'!$B$22*'Water Tanker Truck'!$B$4+(Comparisons!Q72*'Water Tanker Truck'!$B$7)</f>
        <v>1824.4018568428571</v>
      </c>
      <c r="S72" s="58"/>
      <c r="T72" s="59">
        <f>'Pickup Truck'!$B$23+'Pickup Truck'!$B$7*Comparisons!Q72</f>
        <v>1817.3567428571428</v>
      </c>
      <c r="U72" s="58"/>
      <c r="AG72" s="4"/>
    </row>
    <row r="73" spans="15:33" x14ac:dyDescent="0.25">
      <c r="O73" s="4"/>
      <c r="Q73">
        <v>1825</v>
      </c>
      <c r="R73" s="59">
        <f>'Water Tanker Truck'!$B$22*'Water Tanker Truck'!$B$4+(Comparisons!Q73*'Water Tanker Truck'!$B$7)</f>
        <v>1849.4018568428571</v>
      </c>
      <c r="S73" s="58"/>
      <c r="T73" s="59">
        <f>'Pickup Truck'!$B$23+'Pickup Truck'!$B$7*Comparisons!Q73</f>
        <v>1842.3567428571428</v>
      </c>
      <c r="U73" s="58"/>
      <c r="AG73" s="4"/>
    </row>
    <row r="74" spans="15:33" x14ac:dyDescent="0.25">
      <c r="O74" s="4"/>
      <c r="Q74">
        <v>1850</v>
      </c>
      <c r="R74" s="59">
        <f>'Water Tanker Truck'!$B$22*'Water Tanker Truck'!$B$4+(Comparisons!Q74*'Water Tanker Truck'!$B$7)</f>
        <v>1874.4018568428571</v>
      </c>
      <c r="S74" s="58"/>
      <c r="T74" s="59">
        <f>'Pickup Truck'!$B$23+'Pickup Truck'!$B$7*Comparisons!Q74</f>
        <v>1867.3567428571428</v>
      </c>
      <c r="U74" s="58"/>
      <c r="AG74" s="4"/>
    </row>
    <row r="75" spans="15:33" x14ac:dyDescent="0.25">
      <c r="O75" s="4"/>
      <c r="Q75">
        <v>1875</v>
      </c>
      <c r="R75" s="59">
        <f>'Water Tanker Truck'!$B$22*'Water Tanker Truck'!$B$4+(Comparisons!Q75*'Water Tanker Truck'!$B$7)</f>
        <v>1899.4018568428571</v>
      </c>
      <c r="S75" s="58"/>
      <c r="T75" s="59">
        <f>'Pickup Truck'!$B$23+'Pickup Truck'!$B$7*Comparisons!Q75</f>
        <v>1892.3567428571428</v>
      </c>
      <c r="U75" s="58"/>
      <c r="AG75" s="4"/>
    </row>
    <row r="76" spans="15:33" x14ac:dyDescent="0.25">
      <c r="O76" s="4"/>
      <c r="Q76">
        <v>1900</v>
      </c>
      <c r="R76" s="59">
        <f>'Water Tanker Truck'!$B$22*'Water Tanker Truck'!$B$4+(Comparisons!Q76*'Water Tanker Truck'!$B$7)</f>
        <v>1924.4018568428571</v>
      </c>
      <c r="S76" s="58"/>
      <c r="T76" s="59">
        <f>'Pickup Truck'!$B$23+'Pickup Truck'!$B$7*Comparisons!Q76</f>
        <v>1917.3567428571428</v>
      </c>
      <c r="U76" s="58"/>
      <c r="AG76" s="4"/>
    </row>
    <row r="77" spans="15:33" x14ac:dyDescent="0.25">
      <c r="O77" s="4"/>
      <c r="Q77">
        <v>1925</v>
      </c>
      <c r="R77" s="59">
        <f>'Water Tanker Truck'!$B$22*'Water Tanker Truck'!$B$4+(Comparisons!Q77*'Water Tanker Truck'!$B$7)</f>
        <v>1949.4018568428571</v>
      </c>
      <c r="S77" s="58"/>
      <c r="T77" s="59">
        <f>'Pickup Truck'!$B$23+'Pickup Truck'!$B$7*Comparisons!Q77</f>
        <v>1942.3567428571428</v>
      </c>
      <c r="U77" s="58"/>
      <c r="AG77" s="4"/>
    </row>
    <row r="78" spans="15:33" x14ac:dyDescent="0.25">
      <c r="O78" s="4"/>
      <c r="Q78">
        <v>1950</v>
      </c>
      <c r="R78" s="59">
        <f>'Water Tanker Truck'!$B$22*'Water Tanker Truck'!$B$4+(Comparisons!Q78*'Water Tanker Truck'!$B$7)</f>
        <v>1974.4018568428571</v>
      </c>
      <c r="S78" s="58"/>
      <c r="T78" s="59">
        <f>'Pickup Truck'!$B$23+'Pickup Truck'!$B$7*Comparisons!Q78</f>
        <v>1967.3567428571428</v>
      </c>
      <c r="U78" s="58"/>
      <c r="AG78" s="4"/>
    </row>
    <row r="79" spans="15:33" x14ac:dyDescent="0.25">
      <c r="O79" s="4"/>
      <c r="Q79">
        <v>1975</v>
      </c>
      <c r="R79" s="59">
        <f>'Water Tanker Truck'!$B$22*'Water Tanker Truck'!$B$4+(Comparisons!Q79*'Water Tanker Truck'!$B$7)</f>
        <v>1999.4018568428571</v>
      </c>
      <c r="S79" s="58"/>
      <c r="T79" s="59">
        <f>'Pickup Truck'!$B$23+'Pickup Truck'!$B$7*Comparisons!Q79</f>
        <v>1992.3567428571428</v>
      </c>
      <c r="U79" s="58"/>
      <c r="AG79" s="4"/>
    </row>
    <row r="80" spans="15:33" x14ac:dyDescent="0.25">
      <c r="O80" s="4"/>
      <c r="Q80">
        <v>2000</v>
      </c>
      <c r="R80" s="59">
        <f>'Water Tanker Truck'!$B$22*'Water Tanker Truck'!$B$4+(Comparisons!Q80*'Water Tanker Truck'!$B$7)</f>
        <v>2024.4018568428571</v>
      </c>
      <c r="S80" s="58"/>
      <c r="T80" s="59">
        <f>'Pickup Truck'!$B$23+'Pickup Truck'!$B$7*Comparisons!Q80</f>
        <v>2017.3567428571428</v>
      </c>
      <c r="U80" s="58"/>
      <c r="AG80" s="4"/>
    </row>
    <row r="81" spans="15:33" x14ac:dyDescent="0.25">
      <c r="O81" s="4"/>
      <c r="Q81">
        <v>2025</v>
      </c>
      <c r="R81" s="59">
        <f>'Water Tanker Truck'!$B$22*'Water Tanker Truck'!$B$4+(Comparisons!Q81*'Water Tanker Truck'!$B$7)</f>
        <v>2049.4018568428573</v>
      </c>
      <c r="S81" s="58"/>
      <c r="T81" s="59">
        <f>'Pickup Truck'!$B$23+'Pickup Truck'!$B$7*Comparisons!Q81</f>
        <v>2042.3567428571428</v>
      </c>
      <c r="U81" s="58"/>
      <c r="AG81" s="4"/>
    </row>
    <row r="82" spans="15:33" x14ac:dyDescent="0.25">
      <c r="O82" s="4"/>
      <c r="Q82">
        <v>2050</v>
      </c>
      <c r="R82" s="59">
        <f>'Water Tanker Truck'!$B$22*'Water Tanker Truck'!$B$4+(Comparisons!Q82*'Water Tanker Truck'!$B$7)</f>
        <v>2074.4018568428573</v>
      </c>
      <c r="S82" s="58"/>
      <c r="T82" s="59">
        <f>'Pickup Truck'!$B$23+'Pickup Truck'!$B$7*Comparisons!Q82</f>
        <v>2067.3567428571428</v>
      </c>
      <c r="U82" s="58"/>
      <c r="AG82" s="4"/>
    </row>
    <row r="83" spans="15:33" x14ac:dyDescent="0.25">
      <c r="O83" s="4"/>
      <c r="Q83">
        <v>2075</v>
      </c>
      <c r="R83" s="59">
        <f>'Water Tanker Truck'!$B$22*'Water Tanker Truck'!$B$4+(Comparisons!Q83*'Water Tanker Truck'!$B$7)</f>
        <v>2099.4018568428573</v>
      </c>
      <c r="S83" s="58"/>
      <c r="T83" s="59">
        <f>'Pickup Truck'!$B$23+'Pickup Truck'!$B$7*Comparisons!Q83</f>
        <v>2092.3567428571428</v>
      </c>
      <c r="U83" s="58"/>
      <c r="AG83" s="4"/>
    </row>
    <row r="84" spans="15:33" x14ac:dyDescent="0.25">
      <c r="O84" s="4"/>
      <c r="Q84">
        <v>2100</v>
      </c>
      <c r="R84" s="59">
        <f>'Water Tanker Truck'!$B$22*'Water Tanker Truck'!$B$4+(Comparisons!Q84*'Water Tanker Truck'!$B$7)</f>
        <v>2124.4018568428573</v>
      </c>
      <c r="S84" s="58"/>
      <c r="T84" s="59">
        <f>'Pickup Truck'!$B$23+'Pickup Truck'!$B$7*Comparisons!Q84</f>
        <v>2117.3567428571428</v>
      </c>
      <c r="U84" s="58"/>
      <c r="AG84" s="4"/>
    </row>
    <row r="85" spans="15:33" x14ac:dyDescent="0.25">
      <c r="O85" s="4"/>
      <c r="Q85">
        <v>2125</v>
      </c>
      <c r="R85" s="59">
        <f>'Water Tanker Truck'!$B$22*'Water Tanker Truck'!$B$4+(Comparisons!Q85*'Water Tanker Truck'!$B$7)</f>
        <v>2149.4018568428573</v>
      </c>
      <c r="S85" s="58"/>
      <c r="T85" s="59">
        <f>'Pickup Truck'!$B$23+'Pickup Truck'!$B$7*Comparisons!Q85</f>
        <v>2142.3567428571428</v>
      </c>
      <c r="U85" s="58"/>
      <c r="AG85" s="4"/>
    </row>
    <row r="86" spans="15:33" x14ac:dyDescent="0.25">
      <c r="O86" s="4"/>
      <c r="Q86">
        <v>2150</v>
      </c>
      <c r="R86" s="59">
        <f>'Water Tanker Truck'!$B$22*'Water Tanker Truck'!$B$4+(Comparisons!Q86*'Water Tanker Truck'!$B$7)</f>
        <v>2174.4018568428573</v>
      </c>
      <c r="S86" s="58"/>
      <c r="T86" s="59">
        <f>'Pickup Truck'!$B$23+'Pickup Truck'!$B$7*Comparisons!Q86</f>
        <v>2167.3567428571428</v>
      </c>
      <c r="U86" s="58"/>
      <c r="AG86" s="4"/>
    </row>
    <row r="87" spans="15:33" x14ac:dyDescent="0.25">
      <c r="O87" s="4"/>
      <c r="Q87">
        <v>2175</v>
      </c>
      <c r="R87" s="59">
        <f>'Water Tanker Truck'!$B$22*'Water Tanker Truck'!$B$4+(Comparisons!Q87*'Water Tanker Truck'!$B$7)</f>
        <v>2199.4018568428573</v>
      </c>
      <c r="S87" s="58"/>
      <c r="T87" s="59">
        <f>'Pickup Truck'!$B$23+'Pickup Truck'!$B$7*Comparisons!Q87</f>
        <v>2192.3567428571428</v>
      </c>
      <c r="U87" s="58"/>
      <c r="AG87" s="4"/>
    </row>
    <row r="88" spans="15:33" x14ac:dyDescent="0.25">
      <c r="O88" s="4"/>
      <c r="Q88">
        <v>2200</v>
      </c>
      <c r="R88" s="59">
        <f>'Water Tanker Truck'!$B$22*'Water Tanker Truck'!$B$4+(Comparisons!Q88*'Water Tanker Truck'!$B$7)</f>
        <v>2224.4018568428573</v>
      </c>
      <c r="S88" s="58"/>
      <c r="T88" s="59">
        <f>'Pickup Truck'!$B$23+'Pickup Truck'!$B$7*Comparisons!Q88</f>
        <v>2217.3567428571428</v>
      </c>
      <c r="U88" s="58"/>
      <c r="AG88" s="4"/>
    </row>
    <row r="89" spans="15:33" x14ac:dyDescent="0.25">
      <c r="O89" s="4"/>
      <c r="Q89">
        <v>2225</v>
      </c>
      <c r="R89" s="59">
        <f>'Water Tanker Truck'!$B$22*'Water Tanker Truck'!$B$4+(Comparisons!Q89*'Water Tanker Truck'!$B$7)</f>
        <v>2249.4018568428573</v>
      </c>
      <c r="S89" s="58"/>
      <c r="T89" s="59">
        <f>'Pickup Truck'!$B$23+'Pickup Truck'!$B$7*Comparisons!Q89</f>
        <v>2242.3567428571428</v>
      </c>
      <c r="U89" s="58"/>
      <c r="AG89" s="4"/>
    </row>
    <row r="90" spans="15:33" x14ac:dyDescent="0.25">
      <c r="O90" s="4"/>
      <c r="Q90">
        <v>2250</v>
      </c>
      <c r="R90" s="59">
        <f>'Water Tanker Truck'!$B$22*'Water Tanker Truck'!$B$4+(Comparisons!Q90*'Water Tanker Truck'!$B$7)</f>
        <v>2274.4018568428573</v>
      </c>
      <c r="S90" s="58"/>
      <c r="T90" s="59">
        <f>'Pickup Truck'!$B$23+'Pickup Truck'!$B$7*Comparisons!Q90</f>
        <v>2267.3567428571428</v>
      </c>
      <c r="U90" s="58"/>
      <c r="AG90" s="4"/>
    </row>
    <row r="91" spans="15:33" x14ac:dyDescent="0.25">
      <c r="O91" s="4"/>
      <c r="Q91">
        <v>2275</v>
      </c>
      <c r="R91" s="59">
        <f>'Water Tanker Truck'!$B$22*'Water Tanker Truck'!$B$4+(Comparisons!Q91*'Water Tanker Truck'!$B$7)</f>
        <v>2299.4018568428573</v>
      </c>
      <c r="S91" s="58"/>
      <c r="T91" s="59">
        <f>'Pickup Truck'!$B$23+'Pickup Truck'!$B$7*Comparisons!Q91</f>
        <v>2292.3567428571428</v>
      </c>
      <c r="U91" s="58"/>
      <c r="AG91" s="4"/>
    </row>
    <row r="92" spans="15:33" x14ac:dyDescent="0.25">
      <c r="O92" s="4"/>
      <c r="Q92">
        <v>2300</v>
      </c>
      <c r="R92" s="59">
        <f>'Water Tanker Truck'!$B$22*'Water Tanker Truck'!$B$4+(Comparisons!Q92*'Water Tanker Truck'!$B$7)</f>
        <v>2324.4018568428573</v>
      </c>
      <c r="S92" s="58"/>
      <c r="T92" s="59">
        <f>'Pickup Truck'!$B$23+'Pickup Truck'!$B$7*Comparisons!Q92</f>
        <v>2317.3567428571428</v>
      </c>
      <c r="U92" s="58"/>
      <c r="AG92" s="4"/>
    </row>
    <row r="93" spans="15:33" x14ac:dyDescent="0.25">
      <c r="O93" s="4"/>
      <c r="Q93">
        <v>2325</v>
      </c>
      <c r="R93" s="59">
        <f>'Water Tanker Truck'!$B$22*'Water Tanker Truck'!$B$4+(Comparisons!Q93*'Water Tanker Truck'!$B$7)</f>
        <v>2349.4018568428573</v>
      </c>
      <c r="S93" s="58"/>
      <c r="T93" s="59">
        <f>'Pickup Truck'!$B$23+'Pickup Truck'!$B$7*Comparisons!Q93</f>
        <v>2342.3567428571428</v>
      </c>
      <c r="U93" s="58"/>
      <c r="AG93" s="4"/>
    </row>
    <row r="94" spans="15:33" x14ac:dyDescent="0.25">
      <c r="O94" s="4"/>
      <c r="Q94">
        <v>2350</v>
      </c>
      <c r="R94" s="59">
        <f>'Water Tanker Truck'!$B$22*'Water Tanker Truck'!$B$4+(Comparisons!Q94*'Water Tanker Truck'!$B$7)</f>
        <v>2374.4018568428573</v>
      </c>
      <c r="S94" s="58"/>
      <c r="T94" s="59">
        <f>'Pickup Truck'!$B$23+'Pickup Truck'!$B$7*Comparisons!Q94</f>
        <v>2367.3567428571428</v>
      </c>
      <c r="U94" s="58"/>
      <c r="AG94" s="4"/>
    </row>
    <row r="95" spans="15:33" x14ac:dyDescent="0.25">
      <c r="O95" s="4"/>
      <c r="Q95">
        <v>2375</v>
      </c>
      <c r="R95" s="59">
        <f>'Water Tanker Truck'!$B$22*'Water Tanker Truck'!$B$4+(Comparisons!Q95*'Water Tanker Truck'!$B$7)</f>
        <v>2399.4018568428573</v>
      </c>
      <c r="S95" s="58"/>
      <c r="T95" s="59">
        <f>'Pickup Truck'!$B$23+'Pickup Truck'!$B$7*Comparisons!Q95</f>
        <v>2392.3567428571428</v>
      </c>
      <c r="U95" s="58"/>
      <c r="AG95" s="4"/>
    </row>
    <row r="96" spans="15:33" x14ac:dyDescent="0.25">
      <c r="O96" s="4"/>
      <c r="Q96">
        <v>2400</v>
      </c>
      <c r="R96" s="59">
        <f>'Water Tanker Truck'!$B$22*'Water Tanker Truck'!$B$4+(Comparisons!Q96*'Water Tanker Truck'!$B$7)</f>
        <v>2424.4018568428573</v>
      </c>
      <c r="S96" s="58"/>
      <c r="T96" s="59">
        <f>'Pickup Truck'!$B$23+'Pickup Truck'!$B$7*Comparisons!Q96</f>
        <v>2417.3567428571428</v>
      </c>
      <c r="U96" s="58"/>
      <c r="AG96" s="4"/>
    </row>
    <row r="97" spans="15:33" x14ac:dyDescent="0.25">
      <c r="O97" s="4"/>
      <c r="Q97">
        <v>2425</v>
      </c>
      <c r="R97" s="59">
        <f>'Water Tanker Truck'!$B$22*'Water Tanker Truck'!$B$4+(Comparisons!Q97*'Water Tanker Truck'!$B$7)</f>
        <v>2449.4018568428573</v>
      </c>
      <c r="S97" s="58"/>
      <c r="T97" s="59">
        <f>'Pickup Truck'!$B$23+'Pickup Truck'!$B$7*Comparisons!Q97</f>
        <v>2442.3567428571428</v>
      </c>
      <c r="U97" s="58"/>
      <c r="AG97" s="4"/>
    </row>
    <row r="98" spans="15:33" x14ac:dyDescent="0.25">
      <c r="O98" s="4"/>
      <c r="Q98">
        <v>2450</v>
      </c>
      <c r="R98" s="59">
        <f>'Water Tanker Truck'!$B$22*'Water Tanker Truck'!$B$4+(Comparisons!Q98*'Water Tanker Truck'!$B$7)</f>
        <v>2474.4018568428573</v>
      </c>
      <c r="S98" s="58"/>
      <c r="T98" s="59">
        <f>'Pickup Truck'!$B$23+'Pickup Truck'!$B$7*Comparisons!Q98</f>
        <v>2467.3567428571428</v>
      </c>
      <c r="U98" s="58"/>
      <c r="AG98" s="4"/>
    </row>
    <row r="99" spans="15:33" x14ac:dyDescent="0.25">
      <c r="O99" s="4"/>
      <c r="Q99">
        <v>2475</v>
      </c>
      <c r="R99" s="59">
        <f>'Water Tanker Truck'!$B$22*'Water Tanker Truck'!$B$4+(Comparisons!Q99*'Water Tanker Truck'!$B$7)</f>
        <v>2499.4018568428573</v>
      </c>
      <c r="S99" s="58"/>
      <c r="T99" s="59">
        <f>'Pickup Truck'!$B$23+'Pickup Truck'!$B$7*Comparisons!Q99</f>
        <v>2492.3567428571428</v>
      </c>
      <c r="U99" s="58"/>
      <c r="AG99" s="4"/>
    </row>
    <row r="100" spans="15:33" x14ac:dyDescent="0.25">
      <c r="O100" s="4"/>
      <c r="Q100">
        <v>2500</v>
      </c>
      <c r="R100" s="59">
        <f>'Water Tanker Truck'!$B$22*'Water Tanker Truck'!$B$4+(Comparisons!Q100*'Water Tanker Truck'!$B$7)</f>
        <v>2524.4018568428573</v>
      </c>
      <c r="S100" s="58"/>
      <c r="T100" s="59">
        <f>'Pickup Truck'!$B$23+'Pickup Truck'!$B$7*Comparisons!Q100</f>
        <v>2517.3567428571428</v>
      </c>
      <c r="U100" s="58"/>
      <c r="AG100" s="4"/>
    </row>
    <row r="101" spans="15:33" x14ac:dyDescent="0.25">
      <c r="O101" s="4"/>
      <c r="Q101">
        <v>2525</v>
      </c>
      <c r="R101" s="59">
        <f>'Water Tanker Truck'!$B$22*'Water Tanker Truck'!$B$4+(Comparisons!Q101*'Water Tanker Truck'!$B$7)</f>
        <v>2549.4018568428573</v>
      </c>
      <c r="S101" s="58"/>
      <c r="T101" s="59">
        <f>'Pickup Truck'!$B$23+'Pickup Truck'!$B$7*Comparisons!Q101</f>
        <v>2542.3567428571428</v>
      </c>
      <c r="U101" s="58"/>
      <c r="AG101" s="4"/>
    </row>
    <row r="102" spans="15:33" x14ac:dyDescent="0.25">
      <c r="O102" s="4"/>
      <c r="Q102">
        <v>2550</v>
      </c>
      <c r="R102" s="59">
        <f>'Water Tanker Truck'!$B$22*'Water Tanker Truck'!$B$4+(Comparisons!Q102*'Water Tanker Truck'!$B$7)</f>
        <v>2574.4018568428573</v>
      </c>
      <c r="S102" s="58"/>
      <c r="T102" s="59">
        <f>'Pickup Truck'!$B$23+'Pickup Truck'!$B$7*Comparisons!Q102</f>
        <v>2567.3567428571428</v>
      </c>
      <c r="U102" s="58"/>
      <c r="AG102" s="4"/>
    </row>
    <row r="103" spans="15:33" x14ac:dyDescent="0.25">
      <c r="O103" s="4"/>
      <c r="Q103">
        <v>2575</v>
      </c>
      <c r="R103" s="59">
        <f>'Water Tanker Truck'!$B$22*'Water Tanker Truck'!$B$4+(Comparisons!Q103*'Water Tanker Truck'!$B$7)</f>
        <v>2599.4018568428573</v>
      </c>
      <c r="S103" s="58"/>
      <c r="T103" s="59">
        <f>'Pickup Truck'!$B$23+'Pickup Truck'!$B$7*Comparisons!Q103</f>
        <v>2592.3567428571428</v>
      </c>
      <c r="U103" s="58"/>
      <c r="AG103" s="4"/>
    </row>
    <row r="104" spans="15:33" x14ac:dyDescent="0.25">
      <c r="O104" s="4"/>
      <c r="Q104">
        <v>2600</v>
      </c>
      <c r="R104" s="59">
        <f>'Water Tanker Truck'!$B$22*'Water Tanker Truck'!$B$4+(Comparisons!Q104*'Water Tanker Truck'!$B$7)</f>
        <v>2624.4018568428573</v>
      </c>
      <c r="S104" s="58"/>
      <c r="T104" s="59">
        <f>'Pickup Truck'!$B$23+'Pickup Truck'!$B$7*Comparisons!Q104</f>
        <v>2617.3567428571428</v>
      </c>
      <c r="U104" s="58"/>
      <c r="AG104" s="4"/>
    </row>
    <row r="105" spans="15:33" x14ac:dyDescent="0.25">
      <c r="O105" s="4"/>
      <c r="Q105">
        <v>2625</v>
      </c>
      <c r="R105" s="59">
        <f>'Water Tanker Truck'!$B$22*'Water Tanker Truck'!$B$4+(Comparisons!Q105*'Water Tanker Truck'!$B$7)</f>
        <v>2649.4018568428573</v>
      </c>
      <c r="S105" s="58"/>
      <c r="T105" s="59">
        <f>'Pickup Truck'!$B$23+'Pickup Truck'!$B$7*Comparisons!Q105</f>
        <v>2642.3567428571428</v>
      </c>
      <c r="U105" s="58"/>
      <c r="AG105" s="4"/>
    </row>
    <row r="106" spans="15:33" x14ac:dyDescent="0.25">
      <c r="O106" s="4"/>
      <c r="Q106">
        <v>2650</v>
      </c>
      <c r="R106" s="59">
        <f>'Water Tanker Truck'!$B$22*'Water Tanker Truck'!$B$4+(Comparisons!Q106*'Water Tanker Truck'!$B$7)</f>
        <v>2674.4018568428573</v>
      </c>
      <c r="S106" s="58"/>
      <c r="T106" s="59">
        <f>'Pickup Truck'!$B$23+'Pickup Truck'!$B$7*Comparisons!Q106</f>
        <v>2667.3567428571428</v>
      </c>
      <c r="U106" s="58"/>
      <c r="AG106" s="4"/>
    </row>
    <row r="107" spans="15:33" x14ac:dyDescent="0.25">
      <c r="O107" s="4"/>
      <c r="Q107">
        <v>2675</v>
      </c>
      <c r="R107" s="59">
        <f>'Water Tanker Truck'!$B$22*'Water Tanker Truck'!$B$4+(Comparisons!Q107*'Water Tanker Truck'!$B$7)</f>
        <v>2699.4018568428573</v>
      </c>
      <c r="S107" s="58"/>
      <c r="T107" s="59">
        <f>'Pickup Truck'!$B$23+'Pickup Truck'!$B$7*Comparisons!Q107</f>
        <v>2692.3567428571428</v>
      </c>
      <c r="U107" s="58"/>
      <c r="AG107" s="4"/>
    </row>
    <row r="108" spans="15:33" x14ac:dyDescent="0.25">
      <c r="O108" s="4"/>
      <c r="Q108">
        <v>2700</v>
      </c>
      <c r="R108" s="59">
        <f>'Water Tanker Truck'!$B$22*'Water Tanker Truck'!$B$4+(Comparisons!Q108*'Water Tanker Truck'!$B$7)</f>
        <v>2724.4018568428573</v>
      </c>
      <c r="S108" s="58"/>
      <c r="T108" s="59">
        <f>'Pickup Truck'!$B$23+'Pickup Truck'!$B$7*Comparisons!Q108</f>
        <v>2717.3567428571428</v>
      </c>
      <c r="U108" s="58"/>
      <c r="AG108" s="4"/>
    </row>
    <row r="109" spans="15:33" x14ac:dyDescent="0.25">
      <c r="O109" s="4"/>
      <c r="Q109">
        <v>2725</v>
      </c>
      <c r="R109" s="59">
        <f>'Water Tanker Truck'!$B$22*'Water Tanker Truck'!$B$4+(Comparisons!Q109*'Water Tanker Truck'!$B$7)</f>
        <v>2749.4018568428573</v>
      </c>
      <c r="S109" s="58"/>
      <c r="T109" s="59">
        <f>'Pickup Truck'!$B$23+'Pickup Truck'!$B$7*Comparisons!Q109</f>
        <v>2742.3567428571428</v>
      </c>
      <c r="U109" s="58"/>
      <c r="AG109" s="4"/>
    </row>
    <row r="110" spans="15:33" x14ac:dyDescent="0.25">
      <c r="O110" s="4"/>
      <c r="Q110">
        <v>2750</v>
      </c>
      <c r="R110" s="59">
        <f>'Water Tanker Truck'!$B$22*'Water Tanker Truck'!$B$4+(Comparisons!Q110*'Water Tanker Truck'!$B$7)</f>
        <v>2774.4018568428573</v>
      </c>
      <c r="S110" s="58"/>
      <c r="T110" s="59">
        <f>'Pickup Truck'!$B$23+'Pickup Truck'!$B$7*Comparisons!Q110</f>
        <v>2767.3567428571428</v>
      </c>
      <c r="U110" s="58"/>
      <c r="AG110" s="4"/>
    </row>
    <row r="111" spans="15:33" x14ac:dyDescent="0.25">
      <c r="O111" s="4"/>
      <c r="Q111">
        <v>2775</v>
      </c>
      <c r="R111" s="59">
        <f>'Water Tanker Truck'!$B$22*'Water Tanker Truck'!$B$4+(Comparisons!Q111*'Water Tanker Truck'!$B$7)</f>
        <v>2799.4018568428573</v>
      </c>
      <c r="S111" s="58"/>
      <c r="T111" s="59">
        <f>'Pickup Truck'!$B$23+'Pickup Truck'!$B$7*Comparisons!Q111</f>
        <v>2792.3567428571428</v>
      </c>
      <c r="U111" s="58"/>
      <c r="AG111" s="4"/>
    </row>
    <row r="112" spans="15:33" x14ac:dyDescent="0.25">
      <c r="O112" s="4"/>
      <c r="Q112">
        <v>2800</v>
      </c>
      <c r="R112" s="59">
        <f>'Water Tanker Truck'!$B$22*'Water Tanker Truck'!$B$4+(Comparisons!Q112*'Water Tanker Truck'!$B$7)</f>
        <v>2824.4018568428573</v>
      </c>
      <c r="S112" s="58"/>
      <c r="T112" s="59">
        <f>'Pickup Truck'!$B$23+'Pickup Truck'!$B$7*Comparisons!Q112</f>
        <v>2817.3567428571428</v>
      </c>
      <c r="U112" s="58"/>
      <c r="AG112" s="4"/>
    </row>
    <row r="113" spans="15:33" x14ac:dyDescent="0.25">
      <c r="O113" s="4"/>
      <c r="Q113">
        <v>2825</v>
      </c>
      <c r="R113" s="59">
        <f>'Water Tanker Truck'!$B$22*'Water Tanker Truck'!$B$4+(Comparisons!Q113*'Water Tanker Truck'!$B$7)</f>
        <v>2849.4018568428573</v>
      </c>
      <c r="S113" s="58"/>
      <c r="T113" s="59">
        <f>'Pickup Truck'!$B$23+'Pickup Truck'!$B$7*Comparisons!Q113</f>
        <v>2842.3567428571428</v>
      </c>
      <c r="U113" s="58"/>
      <c r="AG113" s="4"/>
    </row>
    <row r="114" spans="15:33" x14ac:dyDescent="0.25">
      <c r="O114" s="4"/>
      <c r="Q114">
        <v>2850</v>
      </c>
      <c r="R114" s="59">
        <f>'Water Tanker Truck'!$B$22*'Water Tanker Truck'!$B$4+(Comparisons!Q114*'Water Tanker Truck'!$B$7)</f>
        <v>2874.4018568428573</v>
      </c>
      <c r="S114" s="58"/>
      <c r="T114" s="59">
        <f>'Pickup Truck'!$B$23+'Pickup Truck'!$B$7*Comparisons!Q114</f>
        <v>2867.3567428571428</v>
      </c>
      <c r="U114" s="58"/>
      <c r="AG114" s="4"/>
    </row>
    <row r="115" spans="15:33" x14ac:dyDescent="0.25">
      <c r="O115" s="4"/>
      <c r="Q115">
        <v>2875</v>
      </c>
      <c r="R115" s="59">
        <f>'Water Tanker Truck'!$B$22*'Water Tanker Truck'!$B$4+(Comparisons!Q115*'Water Tanker Truck'!$B$7)</f>
        <v>2899.4018568428573</v>
      </c>
      <c r="S115" s="58"/>
      <c r="T115" s="59">
        <f>'Pickup Truck'!$B$23+'Pickup Truck'!$B$7*Comparisons!Q115</f>
        <v>2892.3567428571428</v>
      </c>
      <c r="U115" s="58"/>
      <c r="AG115" s="4"/>
    </row>
    <row r="116" spans="15:33" x14ac:dyDescent="0.25">
      <c r="O116" s="4"/>
      <c r="Q116">
        <v>2900</v>
      </c>
      <c r="R116" s="59">
        <f>'Water Tanker Truck'!$B$22*'Water Tanker Truck'!$B$4+(Comparisons!Q116*'Water Tanker Truck'!$B$7)</f>
        <v>2924.4018568428573</v>
      </c>
      <c r="S116" s="58"/>
      <c r="T116" s="59">
        <f>'Pickup Truck'!$B$23+'Pickup Truck'!$B$7*Comparisons!Q116</f>
        <v>2917.3567428571428</v>
      </c>
      <c r="U116" s="58"/>
      <c r="AG116" s="4"/>
    </row>
    <row r="117" spans="15:33" x14ac:dyDescent="0.25">
      <c r="O117" s="4"/>
      <c r="Q117">
        <v>2925</v>
      </c>
      <c r="R117" s="59">
        <f>'Water Tanker Truck'!$B$22*'Water Tanker Truck'!$B$4+(Comparisons!Q117*'Water Tanker Truck'!$B$7)</f>
        <v>2949.4018568428573</v>
      </c>
      <c r="S117" s="58"/>
      <c r="T117" s="59">
        <f>'Pickup Truck'!$B$23+'Pickup Truck'!$B$7*Comparisons!Q117</f>
        <v>2942.3567428571428</v>
      </c>
      <c r="U117" s="58"/>
      <c r="AG117" s="4"/>
    </row>
    <row r="118" spans="15:33" x14ac:dyDescent="0.25">
      <c r="O118" s="4"/>
      <c r="Q118">
        <v>2950</v>
      </c>
      <c r="R118" s="59">
        <f>'Water Tanker Truck'!$B$22*'Water Tanker Truck'!$B$4+(Comparisons!Q118*'Water Tanker Truck'!$B$7)</f>
        <v>2974.4018568428573</v>
      </c>
      <c r="S118" s="58"/>
      <c r="T118" s="59">
        <f>'Pickup Truck'!$B$23+'Pickup Truck'!$B$7*Comparisons!Q118</f>
        <v>2967.3567428571428</v>
      </c>
      <c r="U118" s="58"/>
      <c r="AG118" s="4"/>
    </row>
    <row r="119" spans="15:33" x14ac:dyDescent="0.25">
      <c r="O119" s="4"/>
      <c r="Q119">
        <v>2975</v>
      </c>
      <c r="R119" s="59">
        <f>'Water Tanker Truck'!$B$22*'Water Tanker Truck'!$B$4+(Comparisons!Q119*'Water Tanker Truck'!$B$7)</f>
        <v>2999.4018568428573</v>
      </c>
      <c r="S119" s="58"/>
      <c r="T119" s="59">
        <f>'Pickup Truck'!$B$23+'Pickup Truck'!$B$7*Comparisons!Q119</f>
        <v>2992.3567428571428</v>
      </c>
      <c r="U119" s="58"/>
      <c r="AG119" s="4"/>
    </row>
    <row r="120" spans="15:33" x14ac:dyDescent="0.25">
      <c r="O120" s="4"/>
      <c r="Q120">
        <v>3000</v>
      </c>
      <c r="R120" s="59">
        <f>'Water Tanker Truck'!$B$22*'Water Tanker Truck'!$B$4+(Comparisons!Q120*'Water Tanker Truck'!$B$7)</f>
        <v>3024.4018568428573</v>
      </c>
      <c r="S120" s="58"/>
      <c r="T120" s="59">
        <f>'Pickup Truck'!$B$23+'Pickup Truck'!$B$7*Comparisons!Q120</f>
        <v>3017.3567428571428</v>
      </c>
      <c r="U120" s="58"/>
      <c r="AG120" s="4"/>
    </row>
    <row r="121" spans="15:33" x14ac:dyDescent="0.25">
      <c r="O121" s="4"/>
      <c r="AG121" s="4"/>
    </row>
    <row r="122" spans="15:33" x14ac:dyDescent="0.25">
      <c r="O122" s="4"/>
      <c r="AG122" s="4"/>
    </row>
    <row r="123" spans="15:33" x14ac:dyDescent="0.25">
      <c r="O123" s="4"/>
      <c r="AG123" s="4"/>
    </row>
    <row r="124" spans="15:33" x14ac:dyDescent="0.25">
      <c r="O124" s="4"/>
      <c r="AG124" s="4"/>
    </row>
    <row r="125" spans="15:33" x14ac:dyDescent="0.25">
      <c r="O125" s="4"/>
      <c r="AG125" s="4"/>
    </row>
    <row r="126" spans="15:33" x14ac:dyDescent="0.25">
      <c r="O126" s="4"/>
      <c r="AG126" s="4"/>
    </row>
    <row r="127" spans="15:33" x14ac:dyDescent="0.25">
      <c r="O127" s="4"/>
      <c r="AG127" s="4"/>
    </row>
    <row r="128" spans="15:33" x14ac:dyDescent="0.25">
      <c r="O128" s="4"/>
      <c r="AG128" s="4"/>
    </row>
    <row r="129" spans="15:33" x14ac:dyDescent="0.25">
      <c r="O129" s="4"/>
      <c r="AG129" s="4"/>
    </row>
    <row r="130" spans="15:33" x14ac:dyDescent="0.25">
      <c r="O130" s="4"/>
      <c r="AG130" s="4"/>
    </row>
    <row r="131" spans="15:33" x14ac:dyDescent="0.25">
      <c r="O131" s="4"/>
      <c r="AG131" s="4"/>
    </row>
    <row r="132" spans="15:33" x14ac:dyDescent="0.25">
      <c r="O132" s="4"/>
      <c r="AG132" s="4"/>
    </row>
    <row r="133" spans="15:33" x14ac:dyDescent="0.25">
      <c r="O133" s="4"/>
      <c r="AG133" s="4"/>
    </row>
    <row r="134" spans="15:33" x14ac:dyDescent="0.25">
      <c r="O134" s="4"/>
      <c r="AG134" s="4"/>
    </row>
    <row r="135" spans="15:33" x14ac:dyDescent="0.25">
      <c r="O135" s="4"/>
      <c r="AG135" s="4"/>
    </row>
    <row r="136" spans="15:33" x14ac:dyDescent="0.25">
      <c r="O136" s="4"/>
      <c r="AG136" s="4"/>
    </row>
    <row r="137" spans="15:33" x14ac:dyDescent="0.25">
      <c r="O137" s="4"/>
      <c r="AG137" s="4"/>
    </row>
    <row r="138" spans="15:33" x14ac:dyDescent="0.25">
      <c r="O138" s="4"/>
      <c r="AG138" s="4"/>
    </row>
    <row r="139" spans="15:33" x14ac:dyDescent="0.25">
      <c r="O139" s="4"/>
      <c r="AG139" s="4"/>
    </row>
    <row r="140" spans="15:33" x14ac:dyDescent="0.25">
      <c r="O140" s="4"/>
      <c r="AG140" s="4"/>
    </row>
    <row r="141" spans="15:33" x14ac:dyDescent="0.25">
      <c r="O141" s="4"/>
      <c r="AG141" s="4"/>
    </row>
    <row r="142" spans="15:33" x14ac:dyDescent="0.25">
      <c r="O142" s="4"/>
      <c r="AG142" s="4"/>
    </row>
    <row r="143" spans="15:33" x14ac:dyDescent="0.25">
      <c r="O143" s="4"/>
      <c r="AG143" s="4"/>
    </row>
    <row r="144" spans="15:33" x14ac:dyDescent="0.25">
      <c r="O144" s="4"/>
      <c r="AG144" s="4"/>
    </row>
    <row r="145" spans="15:33" x14ac:dyDescent="0.25">
      <c r="O145" s="4"/>
      <c r="AG145" s="4"/>
    </row>
    <row r="146" spans="15:33" x14ac:dyDescent="0.25">
      <c r="O146" s="4"/>
      <c r="AG146" s="4"/>
    </row>
    <row r="147" spans="15:33" x14ac:dyDescent="0.25">
      <c r="O147" s="4"/>
      <c r="AG147" s="4"/>
    </row>
    <row r="148" spans="15:33" x14ac:dyDescent="0.25">
      <c r="O148" s="4"/>
      <c r="AG148" s="4"/>
    </row>
    <row r="149" spans="15:33" x14ac:dyDescent="0.25">
      <c r="O149" s="4"/>
      <c r="AG149" s="4"/>
    </row>
    <row r="150" spans="15:33" x14ac:dyDescent="0.25">
      <c r="O150" s="4"/>
      <c r="AG150" s="4"/>
    </row>
    <row r="151" spans="15:33" x14ac:dyDescent="0.25">
      <c r="O151" s="4"/>
      <c r="AG151" s="4"/>
    </row>
    <row r="152" spans="15:33" x14ac:dyDescent="0.25">
      <c r="O152" s="4"/>
      <c r="AG152" s="4"/>
    </row>
    <row r="153" spans="15:33" x14ac:dyDescent="0.25">
      <c r="O153" s="4"/>
      <c r="AG153" s="4"/>
    </row>
    <row r="154" spans="15:33" x14ac:dyDescent="0.25">
      <c r="O154" s="4"/>
      <c r="AG154" s="4"/>
    </row>
    <row r="155" spans="15:33" x14ac:dyDescent="0.25">
      <c r="O155" s="4"/>
      <c r="AG155" s="4"/>
    </row>
    <row r="156" spans="15:33" x14ac:dyDescent="0.25">
      <c r="O156" s="4"/>
      <c r="AG156" s="4"/>
    </row>
    <row r="157" spans="15:33" x14ac:dyDescent="0.25">
      <c r="O157" s="4"/>
      <c r="AG157" s="4"/>
    </row>
    <row r="158" spans="15:33" x14ac:dyDescent="0.25">
      <c r="O158" s="4"/>
      <c r="AG158" s="4"/>
    </row>
    <row r="159" spans="15:33" x14ac:dyDescent="0.25">
      <c r="O159" s="4"/>
      <c r="AG159" s="4"/>
    </row>
    <row r="160" spans="15:33" x14ac:dyDescent="0.25">
      <c r="O160" s="4"/>
      <c r="AG160" s="4"/>
    </row>
    <row r="161" spans="15:33" x14ac:dyDescent="0.25">
      <c r="O161" s="4"/>
      <c r="AG161" s="4"/>
    </row>
    <row r="162" spans="15:33" x14ac:dyDescent="0.25">
      <c r="O162" s="4"/>
      <c r="AG162" s="4"/>
    </row>
    <row r="163" spans="15:33" x14ac:dyDescent="0.25">
      <c r="O163" s="4"/>
      <c r="AG163" s="4"/>
    </row>
    <row r="164" spans="15:33" x14ac:dyDescent="0.25">
      <c r="O164" s="4"/>
      <c r="AG164" s="4"/>
    </row>
    <row r="165" spans="15:33" x14ac:dyDescent="0.25">
      <c r="O165" s="4"/>
      <c r="AG165" s="4"/>
    </row>
    <row r="166" spans="15:33" x14ac:dyDescent="0.25">
      <c r="O166" s="4"/>
      <c r="AG166" s="4"/>
    </row>
    <row r="167" spans="15:33" x14ac:dyDescent="0.25">
      <c r="O167" s="4"/>
      <c r="AG167" s="4"/>
    </row>
    <row r="168" spans="15:33" x14ac:dyDescent="0.25">
      <c r="O168" s="4"/>
      <c r="AG168" s="4"/>
    </row>
    <row r="169" spans="15:33" x14ac:dyDescent="0.25">
      <c r="O169" s="4"/>
      <c r="AG169" s="4"/>
    </row>
    <row r="170" spans="15:33" x14ac:dyDescent="0.25">
      <c r="O170" s="4"/>
      <c r="AG170" s="4"/>
    </row>
    <row r="171" spans="15:33" x14ac:dyDescent="0.25">
      <c r="O171" s="4"/>
      <c r="AG171" s="4"/>
    </row>
    <row r="172" spans="15:33" x14ac:dyDescent="0.25">
      <c r="O172" s="4"/>
      <c r="AG172" s="4"/>
    </row>
    <row r="173" spans="15:33" x14ac:dyDescent="0.25">
      <c r="O173" s="4"/>
      <c r="AG173" s="4"/>
    </row>
    <row r="174" spans="15:33" x14ac:dyDescent="0.25">
      <c r="O174" s="4"/>
      <c r="AG174" s="4"/>
    </row>
    <row r="175" spans="15:33" x14ac:dyDescent="0.25">
      <c r="O175" s="4"/>
      <c r="AG175" s="4"/>
    </row>
    <row r="176" spans="15:33" x14ac:dyDescent="0.25">
      <c r="O176" s="4"/>
      <c r="AG176" s="4"/>
    </row>
    <row r="177" spans="15:33" x14ac:dyDescent="0.25">
      <c r="O177" s="4"/>
      <c r="AG177" s="4"/>
    </row>
    <row r="178" spans="15:33" x14ac:dyDescent="0.25">
      <c r="O178" s="4"/>
      <c r="AG178" s="4"/>
    </row>
    <row r="179" spans="15:33" x14ac:dyDescent="0.25">
      <c r="O179" s="4"/>
      <c r="AG179" s="4"/>
    </row>
    <row r="180" spans="15:33" x14ac:dyDescent="0.25">
      <c r="O180" s="4"/>
      <c r="AG180" s="4"/>
    </row>
    <row r="181" spans="15:33" x14ac:dyDescent="0.25">
      <c r="O181" s="4"/>
      <c r="AG181" s="4"/>
    </row>
    <row r="182" spans="15:33" x14ac:dyDescent="0.25">
      <c r="O182" s="4"/>
      <c r="AG182" s="4"/>
    </row>
    <row r="183" spans="15:33" x14ac:dyDescent="0.25">
      <c r="O183" s="4"/>
      <c r="AG183" s="4"/>
    </row>
    <row r="184" spans="15:33" x14ac:dyDescent="0.25">
      <c r="O184" s="4"/>
      <c r="AG184" s="4"/>
    </row>
    <row r="185" spans="15:33" x14ac:dyDescent="0.25">
      <c r="O185" s="4"/>
      <c r="AG185" s="4"/>
    </row>
    <row r="186" spans="15:33" x14ac:dyDescent="0.25">
      <c r="O186" s="4"/>
      <c r="AG186" s="4"/>
    </row>
    <row r="187" spans="15:33" x14ac:dyDescent="0.25">
      <c r="O187" s="4"/>
      <c r="AG187" s="4"/>
    </row>
    <row r="188" spans="15:33" x14ac:dyDescent="0.25">
      <c r="O188" s="4"/>
      <c r="AG188" s="4"/>
    </row>
    <row r="189" spans="15:33" x14ac:dyDescent="0.25">
      <c r="O189" s="4"/>
      <c r="AG189" s="4"/>
    </row>
    <row r="190" spans="15:33" x14ac:dyDescent="0.25">
      <c r="O190" s="4"/>
      <c r="AG190" s="4"/>
    </row>
    <row r="191" spans="15:33" x14ac:dyDescent="0.25">
      <c r="O191" s="4"/>
      <c r="AG191" s="4"/>
    </row>
    <row r="192" spans="15:33" x14ac:dyDescent="0.25">
      <c r="O192" s="4"/>
      <c r="AG192" s="4"/>
    </row>
  </sheetData>
  <mergeCells count="340">
    <mergeCell ref="T117:U117"/>
    <mergeCell ref="T118:U118"/>
    <mergeCell ref="T119:U119"/>
    <mergeCell ref="T120:U120"/>
    <mergeCell ref="T111:U111"/>
    <mergeCell ref="T112:U112"/>
    <mergeCell ref="T113:U113"/>
    <mergeCell ref="T114:U114"/>
    <mergeCell ref="T115:U115"/>
    <mergeCell ref="T116:U116"/>
    <mergeCell ref="T105:U105"/>
    <mergeCell ref="T106:U106"/>
    <mergeCell ref="T107:U107"/>
    <mergeCell ref="T108:U108"/>
    <mergeCell ref="T109:U109"/>
    <mergeCell ref="T110:U110"/>
    <mergeCell ref="T99:U99"/>
    <mergeCell ref="T100:U100"/>
    <mergeCell ref="T101:U101"/>
    <mergeCell ref="T102:U102"/>
    <mergeCell ref="T103:U103"/>
    <mergeCell ref="T104:U104"/>
    <mergeCell ref="T93:U93"/>
    <mergeCell ref="T94:U94"/>
    <mergeCell ref="T95:U95"/>
    <mergeCell ref="T96:U96"/>
    <mergeCell ref="T97:U97"/>
    <mergeCell ref="T98:U98"/>
    <mergeCell ref="T87:U87"/>
    <mergeCell ref="T88:U88"/>
    <mergeCell ref="T89:U89"/>
    <mergeCell ref="T90:U90"/>
    <mergeCell ref="T91:U91"/>
    <mergeCell ref="T92:U92"/>
    <mergeCell ref="T81:U81"/>
    <mergeCell ref="T82:U82"/>
    <mergeCell ref="T83:U83"/>
    <mergeCell ref="T84:U84"/>
    <mergeCell ref="T85:U85"/>
    <mergeCell ref="T86:U86"/>
    <mergeCell ref="T75:U75"/>
    <mergeCell ref="T76:U76"/>
    <mergeCell ref="T77:U77"/>
    <mergeCell ref="T78:U78"/>
    <mergeCell ref="T79:U79"/>
    <mergeCell ref="T80:U80"/>
    <mergeCell ref="T69:U69"/>
    <mergeCell ref="T70:U70"/>
    <mergeCell ref="T71:U71"/>
    <mergeCell ref="T72:U72"/>
    <mergeCell ref="T73:U73"/>
    <mergeCell ref="T74:U74"/>
    <mergeCell ref="T63:U63"/>
    <mergeCell ref="T64:U64"/>
    <mergeCell ref="T65:U65"/>
    <mergeCell ref="T66:U66"/>
    <mergeCell ref="T67:U67"/>
    <mergeCell ref="T68:U68"/>
    <mergeCell ref="T57:U57"/>
    <mergeCell ref="T58:U58"/>
    <mergeCell ref="T59:U59"/>
    <mergeCell ref="T60:U60"/>
    <mergeCell ref="T61:U61"/>
    <mergeCell ref="T62:U62"/>
    <mergeCell ref="T51:U51"/>
    <mergeCell ref="T52:U52"/>
    <mergeCell ref="T53:U53"/>
    <mergeCell ref="T54:U54"/>
    <mergeCell ref="T55:U55"/>
    <mergeCell ref="T56:U56"/>
    <mergeCell ref="T45:U45"/>
    <mergeCell ref="T46:U46"/>
    <mergeCell ref="T47:U47"/>
    <mergeCell ref="T48:U48"/>
    <mergeCell ref="T49:U49"/>
    <mergeCell ref="T50:U50"/>
    <mergeCell ref="T39:U39"/>
    <mergeCell ref="T40:U40"/>
    <mergeCell ref="T41:U41"/>
    <mergeCell ref="T42:U42"/>
    <mergeCell ref="T43:U43"/>
    <mergeCell ref="T44:U44"/>
    <mergeCell ref="T33:U33"/>
    <mergeCell ref="T34:U34"/>
    <mergeCell ref="T35:U35"/>
    <mergeCell ref="T36:U36"/>
    <mergeCell ref="T37:U37"/>
    <mergeCell ref="T38:U38"/>
    <mergeCell ref="T27:U27"/>
    <mergeCell ref="T28:U28"/>
    <mergeCell ref="T29:U29"/>
    <mergeCell ref="T30:U30"/>
    <mergeCell ref="T31:U31"/>
    <mergeCell ref="T32:U32"/>
    <mergeCell ref="T21:U21"/>
    <mergeCell ref="T22:U22"/>
    <mergeCell ref="T23:U23"/>
    <mergeCell ref="T24:U24"/>
    <mergeCell ref="T25:U25"/>
    <mergeCell ref="T26:U26"/>
    <mergeCell ref="T15:U15"/>
    <mergeCell ref="T16:U16"/>
    <mergeCell ref="T17:U17"/>
    <mergeCell ref="T18:U18"/>
    <mergeCell ref="T19:U19"/>
    <mergeCell ref="T20:U20"/>
    <mergeCell ref="T9:U9"/>
    <mergeCell ref="T10:U10"/>
    <mergeCell ref="T11:U11"/>
    <mergeCell ref="T12:U12"/>
    <mergeCell ref="T13:U13"/>
    <mergeCell ref="T14:U14"/>
    <mergeCell ref="R116:S116"/>
    <mergeCell ref="R117:S117"/>
    <mergeCell ref="R118:S118"/>
    <mergeCell ref="R103:S103"/>
    <mergeCell ref="R92:S92"/>
    <mergeCell ref="R93:S93"/>
    <mergeCell ref="R94:S94"/>
    <mergeCell ref="R95:S95"/>
    <mergeCell ref="R96:S96"/>
    <mergeCell ref="R97:S97"/>
    <mergeCell ref="R86:S86"/>
    <mergeCell ref="R87:S87"/>
    <mergeCell ref="R88:S88"/>
    <mergeCell ref="R89:S89"/>
    <mergeCell ref="R90:S90"/>
    <mergeCell ref="R91:S91"/>
    <mergeCell ref="R80:S80"/>
    <mergeCell ref="R81:S81"/>
    <mergeCell ref="R119:S119"/>
    <mergeCell ref="R120:S120"/>
    <mergeCell ref="T4:U4"/>
    <mergeCell ref="T5:U5"/>
    <mergeCell ref="T6:U6"/>
    <mergeCell ref="T7:U7"/>
    <mergeCell ref="T8:U8"/>
    <mergeCell ref="R110:S110"/>
    <mergeCell ref="R111:S111"/>
    <mergeCell ref="R112:S112"/>
    <mergeCell ref="R113:S113"/>
    <mergeCell ref="R114:S114"/>
    <mergeCell ref="R115:S115"/>
    <mergeCell ref="R104:S104"/>
    <mergeCell ref="R105:S105"/>
    <mergeCell ref="R106:S106"/>
    <mergeCell ref="R107:S107"/>
    <mergeCell ref="R108:S108"/>
    <mergeCell ref="R109:S109"/>
    <mergeCell ref="R98:S98"/>
    <mergeCell ref="R99:S99"/>
    <mergeCell ref="R100:S100"/>
    <mergeCell ref="R101:S101"/>
    <mergeCell ref="R102:S102"/>
    <mergeCell ref="R82:S82"/>
    <mergeCell ref="R83:S83"/>
    <mergeCell ref="R84:S84"/>
    <mergeCell ref="R85:S85"/>
    <mergeCell ref="R74:S74"/>
    <mergeCell ref="R75:S75"/>
    <mergeCell ref="R76:S76"/>
    <mergeCell ref="R77:S77"/>
    <mergeCell ref="R78:S78"/>
    <mergeCell ref="R79:S79"/>
    <mergeCell ref="R68:S68"/>
    <mergeCell ref="R69:S69"/>
    <mergeCell ref="R70:S70"/>
    <mergeCell ref="R71:S71"/>
    <mergeCell ref="R72:S72"/>
    <mergeCell ref="R73:S73"/>
    <mergeCell ref="R62:S62"/>
    <mergeCell ref="R63:S63"/>
    <mergeCell ref="R64:S64"/>
    <mergeCell ref="R65:S65"/>
    <mergeCell ref="R66:S66"/>
    <mergeCell ref="R67:S67"/>
    <mergeCell ref="R56:S56"/>
    <mergeCell ref="R57:S57"/>
    <mergeCell ref="R58:S58"/>
    <mergeCell ref="R59:S59"/>
    <mergeCell ref="R60:S60"/>
    <mergeCell ref="R61:S61"/>
    <mergeCell ref="R50:S50"/>
    <mergeCell ref="R51:S51"/>
    <mergeCell ref="R52:S52"/>
    <mergeCell ref="R53:S53"/>
    <mergeCell ref="R54:S54"/>
    <mergeCell ref="R55:S55"/>
    <mergeCell ref="R44:S44"/>
    <mergeCell ref="R45:S45"/>
    <mergeCell ref="R46:S46"/>
    <mergeCell ref="R47:S47"/>
    <mergeCell ref="R48:S48"/>
    <mergeCell ref="R49:S49"/>
    <mergeCell ref="R38:S38"/>
    <mergeCell ref="R39:S39"/>
    <mergeCell ref="R40:S40"/>
    <mergeCell ref="R41:S41"/>
    <mergeCell ref="R42:S42"/>
    <mergeCell ref="R43:S43"/>
    <mergeCell ref="R32:S32"/>
    <mergeCell ref="R33:S33"/>
    <mergeCell ref="R34:S34"/>
    <mergeCell ref="R35:S35"/>
    <mergeCell ref="R36:S36"/>
    <mergeCell ref="R37:S37"/>
    <mergeCell ref="R26:S26"/>
    <mergeCell ref="R27:S27"/>
    <mergeCell ref="R28:S28"/>
    <mergeCell ref="R29:S29"/>
    <mergeCell ref="R30:S30"/>
    <mergeCell ref="R31:S31"/>
    <mergeCell ref="R20:S20"/>
    <mergeCell ref="R21:S21"/>
    <mergeCell ref="R22:S22"/>
    <mergeCell ref="R23:S23"/>
    <mergeCell ref="R24:S24"/>
    <mergeCell ref="R25:S25"/>
    <mergeCell ref="R14:S14"/>
    <mergeCell ref="R15:S15"/>
    <mergeCell ref="R16:S16"/>
    <mergeCell ref="R17:S17"/>
    <mergeCell ref="R18:S18"/>
    <mergeCell ref="R19:S19"/>
    <mergeCell ref="R8:S8"/>
    <mergeCell ref="R9:S9"/>
    <mergeCell ref="R10:S10"/>
    <mergeCell ref="R11:S11"/>
    <mergeCell ref="R12:S12"/>
    <mergeCell ref="R13:S13"/>
    <mergeCell ref="D52:E52"/>
    <mergeCell ref="D53:E53"/>
    <mergeCell ref="R2:U2"/>
    <mergeCell ref="R3:S3"/>
    <mergeCell ref="T3:U3"/>
    <mergeCell ref="R4:S4"/>
    <mergeCell ref="R5:S5"/>
    <mergeCell ref="R6:S6"/>
    <mergeCell ref="R7:S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B53:C53"/>
    <mergeCell ref="D24:E24"/>
    <mergeCell ref="D25:E25"/>
    <mergeCell ref="D27:E27"/>
    <mergeCell ref="D28:E28"/>
    <mergeCell ref="D29:E29"/>
    <mergeCell ref="D30:E30"/>
    <mergeCell ref="D31:E31"/>
    <mergeCell ref="D32:E32"/>
    <mergeCell ref="D33:E3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D26:E26"/>
    <mergeCell ref="B2:E2"/>
    <mergeCell ref="B26:C26"/>
    <mergeCell ref="B27:C27"/>
    <mergeCell ref="B28:C28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B24:C24"/>
    <mergeCell ref="B25:C25"/>
    <mergeCell ref="D3:E3"/>
    <mergeCell ref="D4:E4"/>
    <mergeCell ref="D5:E5"/>
    <mergeCell ref="D6:E6"/>
    <mergeCell ref="D7:E7"/>
    <mergeCell ref="B18:C18"/>
    <mergeCell ref="B19:C19"/>
    <mergeCell ref="B20:C20"/>
    <mergeCell ref="B21:C21"/>
    <mergeCell ref="B22:C22"/>
    <mergeCell ref="B3:C3"/>
    <mergeCell ref="B4:C4"/>
    <mergeCell ref="B5:C5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Water Tanker Truck</vt:lpstr>
      <vt:lpstr>Water Tanker Truck Graphs</vt:lpstr>
      <vt:lpstr>Pickup Truck</vt:lpstr>
      <vt:lpstr>Pickup Truck Graphs</vt:lpstr>
      <vt:lpstr>Comparisons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 Peterson</dc:creator>
  <cp:lastModifiedBy>Ryan Larsen</cp:lastModifiedBy>
  <dcterms:created xsi:type="dcterms:W3CDTF">2021-06-07T13:14:10Z</dcterms:created>
  <dcterms:modified xsi:type="dcterms:W3CDTF">2022-03-30T14:57:43Z</dcterms:modified>
</cp:coreProperties>
</file>