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60" yWindow="1120" windowWidth="14860" windowHeight="9160" tabRatio="879" activeTab="1"/>
  </bookViews>
  <sheets>
    <sheet name="Instructions" sheetId="1" r:id="rId1"/>
    <sheet name="Worksheet" sheetId="2" r:id="rId2"/>
    <sheet name="Feedlot Features" sheetId="3" r:id="rId3"/>
    <sheet name="Interpretation" sheetId="4" r:id="rId4"/>
    <sheet name="Production &amp; Loss Values" sheetId="5" r:id="rId5"/>
    <sheet name="Space Requirements" sheetId="6" r:id="rId6"/>
  </sheets>
  <definedNames>
    <definedName name="_xlnm.Print_Area" localSheetId="2">'Feedlot Features'!$A$1:$E$35</definedName>
    <definedName name="_xlnm.Print_Area" localSheetId="0">'Instructions'!$A$1:$A$53</definedName>
    <definedName name="_xlnm.Print_Area" localSheetId="3">'Interpretation'!$A$1:$C$27</definedName>
    <definedName name="_xlnm.Print_Area" localSheetId="1">'Worksheet'!$A$1:$I$50</definedName>
  </definedNames>
  <calcPr fullCalcOnLoad="1"/>
</workbook>
</file>

<file path=xl/comments2.xml><?xml version="1.0" encoding="utf-8"?>
<comments xmlns="http://schemas.openxmlformats.org/spreadsheetml/2006/main">
  <authors>
    <author>kerry.goodrich</author>
    <author>Kerry Goodrich</author>
  </authors>
  <commentList>
    <comment ref="A18" authorId="0">
      <text>
        <r>
          <rPr>
            <sz val="12"/>
            <rFont val="Tahoma"/>
            <family val="2"/>
          </rPr>
          <t>Fully contained up to a 25-yr 24-hr storm event = 0
Liquids and/or dry manure flow onto own property = 5
Dry manure is containd but liquids are not = 20
Runoff flows directly to water = 40</t>
        </r>
      </text>
    </comment>
    <comment ref="A33" authorId="0">
      <text>
        <r>
          <rPr>
            <sz val="12"/>
            <rFont val="Tahoma"/>
            <family val="2"/>
          </rPr>
          <t>This value is the total amount of nitrogen that is generated by the given conditions minus average storage losses.  The amount of nitrogen available is also reduced based on the frequency of hauling.</t>
        </r>
      </text>
    </comment>
    <comment ref="A34" authorId="0">
      <text>
        <r>
          <rPr>
            <sz val="12"/>
            <rFont val="Tahoma"/>
            <family val="2"/>
          </rPr>
          <t>This value is the total amount of phosphorus that is generated by the given conditions minus average storage losses.  The amount of phosphorus available is also reduced based on the frequency of hauling.</t>
        </r>
      </text>
    </comment>
    <comment ref="A28" authorId="0">
      <text>
        <r>
          <rPr>
            <sz val="12"/>
            <rFont val="Tahoma"/>
            <family val="2"/>
          </rPr>
          <t>Enter the conservation practices that will be implemented.  Individual high risk features should be evaluated and practices applied where possible.  All runoff from a 25-year, 24-hour storm event must be contained on the lot.</t>
        </r>
        <r>
          <rPr>
            <sz val="8"/>
            <rFont val="Tahoma"/>
            <family val="2"/>
          </rPr>
          <t xml:space="preserve">
</t>
        </r>
      </text>
    </comment>
    <comment ref="A32" authorId="0">
      <text>
        <r>
          <rPr>
            <sz val="12"/>
            <rFont val="Tahoma"/>
            <family val="2"/>
          </rPr>
          <t>This value represents the total tons of manure that are generated by the given number of animals on the lot for the given number of days confined.</t>
        </r>
        <r>
          <rPr>
            <sz val="8"/>
            <rFont val="Tahoma"/>
            <family val="2"/>
          </rPr>
          <t xml:space="preserve">
</t>
        </r>
      </text>
    </comment>
    <comment ref="A20" authorId="0">
      <text>
        <r>
          <rPr>
            <sz val="12"/>
            <rFont val="Tahoma"/>
            <family val="2"/>
          </rPr>
          <t xml:space="preserve"> &lt;2% = 0
 2-3% = 1.5
 4-6% = 6
 &gt;6% = 12</t>
        </r>
      </text>
    </comment>
    <comment ref="A22" authorId="0">
      <text>
        <r>
          <rPr>
            <sz val="12"/>
            <rFont val="Tahoma"/>
            <family val="2"/>
          </rPr>
          <t>All upslope, roof, and trough water is diverted = 0
Most upslope, roof, and/or trough water is diverted = 0.5
Some surface, roof, or trough water is diverted = 2
All water runs through lot = 4</t>
        </r>
      </text>
    </comment>
    <comment ref="A19" authorId="0">
      <text>
        <r>
          <rPr>
            <sz val="12"/>
            <rFont val="Tahoma"/>
            <family val="2"/>
          </rPr>
          <t>&gt;1000 ft from water or ditch = 0
500-1000 ft from water or ditch = 2
100-500 ft from water or ditch = 8
Within 100 feet of water or ditch = 16</t>
        </r>
      </text>
    </comment>
    <comment ref="A8" authorId="1">
      <text>
        <r>
          <rPr>
            <b/>
            <sz val="12"/>
            <rFont val="Tahoma"/>
            <family val="2"/>
          </rPr>
          <t>Enter a general description of the lot.</t>
        </r>
      </text>
    </comment>
    <comment ref="A10" authorId="1">
      <text>
        <r>
          <rPr>
            <b/>
            <sz val="12"/>
            <rFont val="Tahoma"/>
            <family val="2"/>
          </rPr>
          <t>Enter the size of the lot in square feet.</t>
        </r>
      </text>
    </comment>
    <comment ref="A11" authorId="1">
      <text>
        <r>
          <rPr>
            <b/>
            <sz val="12"/>
            <rFont val="Tahoma"/>
            <family val="2"/>
          </rPr>
          <t xml:space="preserve">Enter the type of surface on the lot.  Do not include paved or concrete portions of the lot in the description if those areas are covered by a structure. </t>
        </r>
        <r>
          <rPr>
            <sz val="8"/>
            <rFont val="Tahoma"/>
            <family val="2"/>
          </rPr>
          <t xml:space="preserve">
</t>
        </r>
      </text>
    </comment>
    <comment ref="A14" authorId="1">
      <text>
        <r>
          <rPr>
            <b/>
            <sz val="12"/>
            <rFont val="Tahoma"/>
            <family val="2"/>
          </rPr>
          <t>Enter the average weight of the animals that are confined in the lot.</t>
        </r>
        <r>
          <rPr>
            <sz val="8"/>
            <rFont val="Tahoma"/>
            <family val="2"/>
          </rPr>
          <t xml:space="preserve">
</t>
        </r>
      </text>
    </comment>
    <comment ref="A13" authorId="1">
      <text>
        <r>
          <rPr>
            <b/>
            <sz val="12"/>
            <rFont val="Tahoma"/>
            <family val="2"/>
          </rPr>
          <t>Enter the average number of animals that are confined in the lot.</t>
        </r>
        <r>
          <rPr>
            <sz val="8"/>
            <rFont val="Tahoma"/>
            <family val="2"/>
          </rPr>
          <t xml:space="preserve">
</t>
        </r>
      </text>
    </comment>
    <comment ref="A12" authorId="1">
      <text>
        <r>
          <rPr>
            <b/>
            <sz val="12"/>
            <rFont val="Tahoma"/>
            <family val="2"/>
          </rPr>
          <t>Enter the type of animal that is fed on the lot.  If more than one type of animal is housed in the lot, enter the predominant type.</t>
        </r>
        <r>
          <rPr>
            <sz val="8"/>
            <rFont val="Tahoma"/>
            <family val="2"/>
          </rPr>
          <t xml:space="preserve">
</t>
        </r>
      </text>
    </comment>
    <comment ref="A15" authorId="1">
      <text>
        <r>
          <rPr>
            <b/>
            <sz val="12"/>
            <rFont val="Tahoma"/>
            <family val="2"/>
          </rPr>
          <t>Enter the number of days during the year that animals are confined in the lot.</t>
        </r>
        <r>
          <rPr>
            <sz val="8"/>
            <rFont val="Tahoma"/>
            <family val="2"/>
          </rPr>
          <t xml:space="preserve">
</t>
        </r>
      </text>
    </comment>
    <comment ref="A16" authorId="1">
      <text>
        <r>
          <rPr>
            <b/>
            <sz val="12"/>
            <rFont val="Tahoma"/>
            <family val="2"/>
          </rPr>
          <t xml:space="preserve">This value is automatically calculated.  Click on the gray tab titled "space requirements" to determine the size that the lot should be.  If the number of square feet per animal is too small then the size of the lot should be increased or the number of animals on the lot decreased. </t>
        </r>
      </text>
    </comment>
    <comment ref="A27" authorId="1">
      <text>
        <r>
          <rPr>
            <sz val="12"/>
            <rFont val="Tahoma"/>
            <family val="2"/>
          </rPr>
          <t xml:space="preserve">Enter the frequency that manure is hauled (removed) from the lot.  Enter the frequency of </t>
        </r>
        <r>
          <rPr>
            <b/>
            <sz val="12"/>
            <rFont val="Tahoma"/>
            <family val="2"/>
          </rPr>
          <t>scraping</t>
        </r>
        <r>
          <rPr>
            <sz val="12"/>
            <rFont val="Tahoma"/>
            <family val="2"/>
          </rPr>
          <t xml:space="preserve"> </t>
        </r>
        <r>
          <rPr>
            <b/>
            <sz val="12"/>
            <rFont val="Tahoma"/>
            <family val="2"/>
          </rPr>
          <t>only if</t>
        </r>
        <r>
          <rPr>
            <sz val="12"/>
            <rFont val="Tahoma"/>
            <family val="2"/>
          </rPr>
          <t xml:space="preserve"> all manure is scraped into a bunker or other area that is designed and managed to contain runoff from a 25-year 24-hour storm.  Increasing the frequency of hauling/scraping reduces the amount of manure available to runoff from the lot, but may increase manure runoff from a field if applied improperly.</t>
        </r>
        <r>
          <rPr>
            <sz val="8"/>
            <rFont val="Tahoma"/>
            <family val="2"/>
          </rPr>
          <t xml:space="preserve">
</t>
        </r>
      </text>
    </comment>
    <comment ref="E3" authorId="1">
      <text>
        <r>
          <rPr>
            <sz val="12"/>
            <color indexed="8"/>
            <rFont val="Tahoma"/>
            <family val="2"/>
          </rPr>
          <t>Enter the weather station that is closest or most representative of the location of the lot.</t>
        </r>
        <r>
          <rPr>
            <sz val="8"/>
            <color indexed="8"/>
            <rFont val="Tahoma"/>
            <family val="2"/>
          </rPr>
          <t xml:space="preserve">
</t>
        </r>
      </text>
    </comment>
    <comment ref="A21" authorId="1">
      <text>
        <r>
          <rPr>
            <sz val="12"/>
            <rFont val="Tahoma"/>
            <family val="2"/>
          </rPr>
          <t>Filter strip or buffer meeting NRCS standards = 0
Heavy vegetation/crops between lot and water = 1
Weeds or sparse vegetation between lot and water = 4
No vegetation between the lot and water or ditch = 8</t>
        </r>
      </text>
    </comment>
    <comment ref="E4" authorId="1">
      <text>
        <r>
          <rPr>
            <sz val="12"/>
            <rFont val="Tahoma"/>
            <family val="2"/>
          </rPr>
          <t>Enter the Hydrologic Unit Code where the lot is located.</t>
        </r>
      </text>
    </comment>
    <comment ref="A35" authorId="1">
      <text>
        <r>
          <rPr>
            <sz val="12"/>
            <rFont val="Tahoma"/>
            <family val="2"/>
          </rPr>
          <t>This value is the total amount of BOD5 that is generated by the given conditions minus the same losses as nitrogen.  The amount of BOD5 available is also reduced based on the frequency of hauling.</t>
        </r>
      </text>
    </comment>
    <comment ref="A36" authorId="1">
      <text>
        <r>
          <rPr>
            <sz val="12"/>
            <rFont val="Tahoma"/>
            <family val="2"/>
          </rPr>
          <t>This factor accounts for differences in precipitation throughout the state.  The greater the amount of precipitation the greater the amount of nutrient loading.</t>
        </r>
        <r>
          <rPr>
            <sz val="8"/>
            <rFont val="Tahoma"/>
            <family val="2"/>
          </rPr>
          <t xml:space="preserve">
</t>
        </r>
      </text>
    </comment>
    <comment ref="A37" authorId="1">
      <text>
        <r>
          <rPr>
            <sz val="12"/>
            <rFont val="Tahoma"/>
            <family val="2"/>
          </rPr>
          <t>This factor accounts for differences in the lot surface.  The greater the amount of concrete and/or pavement the greater the amount of runoff will be.</t>
        </r>
        <r>
          <rPr>
            <sz val="8"/>
            <rFont val="Tahoma"/>
            <family val="2"/>
          </rPr>
          <t xml:space="preserve">
</t>
        </r>
      </text>
    </comment>
    <comment ref="A38" authorId="1">
      <text>
        <r>
          <rPr>
            <sz val="12"/>
            <rFont val="Tahoma"/>
            <family val="2"/>
          </rPr>
          <t>This factor accounts for differences in the risk level as shown above.  The greater the risk the greater the amount of nutrient loading.</t>
        </r>
        <r>
          <rPr>
            <sz val="8"/>
            <rFont val="Tahoma"/>
            <family val="2"/>
          </rPr>
          <t xml:space="preserve">
</t>
        </r>
      </text>
    </comment>
    <comment ref="A39" authorId="1">
      <text>
        <r>
          <rPr>
            <sz val="12"/>
            <rFont val="Tahoma"/>
            <family val="2"/>
          </rPr>
          <t>This value is an estimated amount of nitrogen that may enter into the nearest water source based on the given conditions.  It is calculated by mutiplying the amount of nitrogen available by the precipitation, lot, and risk factors.</t>
        </r>
      </text>
    </comment>
    <comment ref="A40" authorId="1">
      <text>
        <r>
          <rPr>
            <sz val="12"/>
            <rFont val="Tahoma"/>
            <family val="2"/>
          </rPr>
          <t>This value is an estimated amount of phosphorus that may enter into the nearest water source based on the given conditions.  It is calculated by mutiplying the amount of phosphorus available by the precipitation, lot, and risk factors.</t>
        </r>
        <r>
          <rPr>
            <sz val="8"/>
            <rFont val="Tahoma"/>
            <family val="2"/>
          </rPr>
          <t xml:space="preserve">
</t>
        </r>
      </text>
    </comment>
    <comment ref="A41" authorId="1">
      <text>
        <r>
          <rPr>
            <sz val="12"/>
            <rFont val="Tahoma"/>
            <family val="2"/>
          </rPr>
          <t>This value is an estimated amount of BOD that may enter into the nearest water source based on the given conditions.  It is calculated by mutiplying the amount of BOD available by the precipitation, lot, and risk factors.</t>
        </r>
        <r>
          <rPr>
            <sz val="8"/>
            <rFont val="Tahoma"/>
            <family val="2"/>
          </rPr>
          <t xml:space="preserve">
</t>
        </r>
      </text>
    </comment>
    <comment ref="B3" authorId="0">
      <text>
        <r>
          <rPr>
            <sz val="12"/>
            <color indexed="8"/>
            <rFont val="Tahoma"/>
            <family val="2"/>
          </rPr>
          <t>Type CTRL+c to clear the contents of the worksheet.</t>
        </r>
        <r>
          <rPr>
            <sz val="8"/>
            <color indexed="8"/>
            <rFont val="Tahoma"/>
            <family val="2"/>
          </rPr>
          <t xml:space="preserve">
</t>
        </r>
      </text>
    </comment>
  </commentList>
</comments>
</file>

<file path=xl/sharedStrings.xml><?xml version="1.0" encoding="utf-8"?>
<sst xmlns="http://schemas.openxmlformats.org/spreadsheetml/2006/main" count="511" uniqueCount="337">
  <si>
    <t xml:space="preserve"> </t>
  </si>
  <si>
    <t>2-3%</t>
  </si>
  <si>
    <t>Runoff Containment</t>
  </si>
  <si>
    <t>Logan Radio</t>
  </si>
  <si>
    <t>Ogden Sugar Factory</t>
  </si>
  <si>
    <t>Beaver</t>
  </si>
  <si>
    <t>Delta</t>
  </si>
  <si>
    <t>Kanosh</t>
  </si>
  <si>
    <t>Moroni</t>
  </si>
  <si>
    <t>Altamont</t>
  </si>
  <si>
    <t>Ft. Duchesne</t>
  </si>
  <si>
    <t>Castle Dale</t>
  </si>
  <si>
    <t>Cedar City Airport</t>
  </si>
  <si>
    <t>Circleville</t>
  </si>
  <si>
    <t>Coalville</t>
  </si>
  <si>
    <t>Corinne</t>
  </si>
  <si>
    <t>Duchesne</t>
  </si>
  <si>
    <t>Elberta</t>
  </si>
  <si>
    <t>Grantsville</t>
  </si>
  <si>
    <t>Heber</t>
  </si>
  <si>
    <t>Lapoint</t>
  </si>
  <si>
    <t>Milford</t>
  </si>
  <si>
    <t>Morgan</t>
  </si>
  <si>
    <t>Randolph</t>
  </si>
  <si>
    <t>Richfield Radio</t>
  </si>
  <si>
    <t>Riverton</t>
  </si>
  <si>
    <t>Spanish Fork 1 S</t>
  </si>
  <si>
    <t>Trenton/Lewiston</t>
  </si>
  <si>
    <t>Huntsville</t>
  </si>
  <si>
    <t>Jensen</t>
  </si>
  <si>
    <t>Kamas 3 NW</t>
  </si>
  <si>
    <t>Richmond</t>
  </si>
  <si>
    <t>Tremonton</t>
  </si>
  <si>
    <t>Riverdale</t>
  </si>
  <si>
    <t>Bear River Bay Refuge</t>
  </si>
  <si>
    <t>Brigham City</t>
  </si>
  <si>
    <t>Cutler Dam</t>
  </si>
  <si>
    <t>Fairview</t>
  </si>
  <si>
    <t>Minersville</t>
  </si>
  <si>
    <t>Logan USU</t>
  </si>
  <si>
    <t>Logan Experiment Sta.</t>
  </si>
  <si>
    <t>Logan 5 SW Exp. Farm</t>
  </si>
  <si>
    <t>Low Risk</t>
  </si>
  <si>
    <t>Very Low Risk</t>
  </si>
  <si>
    <t>Medium Risk</t>
  </si>
  <si>
    <t>% Slope</t>
  </si>
  <si>
    <t>&lt; 2%</t>
  </si>
  <si>
    <t>Practices to be implemented</t>
  </si>
  <si>
    <t>Table 1</t>
  </si>
  <si>
    <t>Risk Level:</t>
  </si>
  <si>
    <t>material and nutrients’ getting into surface or groundwater is very small.</t>
  </si>
  <si>
    <t>of organic material and nutrients getting to surface or ground water is very</t>
  </si>
  <si>
    <t>General Information:</t>
  </si>
  <si>
    <t>Interpretation:</t>
  </si>
  <si>
    <t xml:space="preserve">     An interpretation table (vulnerability table) can be found by clicking on the tab at the bottom of the</t>
  </si>
  <si>
    <t>Instructions for Use</t>
  </si>
  <si>
    <t>screen labeled "Intrepretation".  This table explains the ratings displayed in the row labeled "risk level".</t>
  </si>
  <si>
    <t>High Risk**</t>
  </si>
  <si>
    <t>Surface Type</t>
  </si>
  <si>
    <t>Animal Feedlot Parameters*</t>
  </si>
  <si>
    <t>Animal Type</t>
  </si>
  <si>
    <t>Days Confined:</t>
  </si>
  <si>
    <t>Avg. Weight:</t>
  </si>
  <si>
    <t>Before</t>
  </si>
  <si>
    <t>After</t>
  </si>
  <si>
    <t>Lot Size (Sq. Ft.):</t>
  </si>
  <si>
    <t>Animal Type:</t>
  </si>
  <si>
    <t>Type</t>
  </si>
  <si>
    <t>Dry Manure Production Values-As Excreted</t>
  </si>
  <si>
    <t>of</t>
  </si>
  <si>
    <t>N</t>
  </si>
  <si>
    <t>Volume</t>
  </si>
  <si>
    <t>Weight</t>
  </si>
  <si>
    <t>Moisture</t>
  </si>
  <si>
    <t>Animal</t>
  </si>
  <si>
    <t>%</t>
  </si>
  <si>
    <t>Beef (Cow)</t>
  </si>
  <si>
    <t>Beef (Feeder)</t>
  </si>
  <si>
    <t>Beef (Yrlng)</t>
  </si>
  <si>
    <t>Dairy (Dry)</t>
  </si>
  <si>
    <t>Dairy (Lact)</t>
  </si>
  <si>
    <t>Ducks</t>
  </si>
  <si>
    <t>Goats</t>
  </si>
  <si>
    <t>Heifers</t>
  </si>
  <si>
    <t>Horses</t>
  </si>
  <si>
    <t>Sheep</t>
  </si>
  <si>
    <t>Swine (Boar)</t>
  </si>
  <si>
    <t>Swine (Gest)</t>
  </si>
  <si>
    <t>Swine (Grow)</t>
  </si>
  <si>
    <t>Swine (Lact)</t>
  </si>
  <si>
    <t>Swine (Nurs)</t>
  </si>
  <si>
    <t>Turkeys</t>
  </si>
  <si>
    <t>No. of Animals:</t>
  </si>
  <si>
    <t xml:space="preserve">Planner: </t>
  </si>
  <si>
    <t xml:space="preserve">Landowner: </t>
  </si>
  <si>
    <t>Distance to Water</t>
  </si>
  <si>
    <t xml:space="preserve">Date: </t>
  </si>
  <si>
    <t>Weather Stations</t>
  </si>
  <si>
    <t xml:space="preserve">Location: </t>
  </si>
  <si>
    <t>Surface Type:</t>
  </si>
  <si>
    <t>Dirt</t>
  </si>
  <si>
    <t>Loading Calculations</t>
  </si>
  <si>
    <t>75% Paved/Concrete</t>
  </si>
  <si>
    <t>50% Paved Concrete</t>
  </si>
  <si>
    <t>25% Paved/Concrete</t>
  </si>
  <si>
    <t>Storage Retention</t>
  </si>
  <si>
    <t>Total N Available (lbs)</t>
  </si>
  <si>
    <t>Total P Available (lbs)</t>
  </si>
  <si>
    <t>Fresh Manure (tons)</t>
  </si>
  <si>
    <t>*Individual high-risk features should be evaluated and conservation practices applied where possible.</t>
  </si>
  <si>
    <t>% Weight</t>
  </si>
  <si>
    <t>% Slope of Lot</t>
  </si>
  <si>
    <t>100% Paved/Concrete</t>
  </si>
  <si>
    <t>General Interpretation of Utah Animal Feedlot Runoff Risk Index</t>
  </si>
  <si>
    <t>*Utah Animal Feedlot Runoff Risk Index Worksheet</t>
  </si>
  <si>
    <t>Table 5</t>
  </si>
  <si>
    <t>Manure Production and Loss Values</t>
  </si>
  <si>
    <t>High Risk</t>
  </si>
  <si>
    <t>Lot Features</t>
  </si>
  <si>
    <t>Cleanwater Diversion</t>
  </si>
  <si>
    <t>Index:</t>
  </si>
  <si>
    <t>Index</t>
  </si>
  <si>
    <t>Index Values</t>
  </si>
  <si>
    <t xml:space="preserve">Planning Scenario: </t>
  </si>
  <si>
    <t>Dry manure is contained, but liquids are not</t>
  </si>
  <si>
    <t>Liquids and/or dry manure flows onto owned property</t>
  </si>
  <si>
    <r>
      <t>VERY LOW</t>
    </r>
    <r>
      <rPr>
        <sz val="12"/>
        <rFont val="Times New Roman"/>
        <family val="0"/>
      </rPr>
      <t xml:space="preserve"> potential for manure movement from the lot.  If  lot manure</t>
    </r>
  </si>
  <si>
    <r>
      <t>LOW</t>
    </r>
    <r>
      <rPr>
        <sz val="12"/>
        <rFont val="Times New Roman"/>
        <family val="0"/>
      </rPr>
      <t xml:space="preserve"> potential for manure movement from the lot.  The chance of organic</t>
    </r>
  </si>
  <si>
    <r>
      <t>MEDIUM</t>
    </r>
    <r>
      <rPr>
        <sz val="12"/>
        <rFont val="Times New Roman"/>
        <family val="0"/>
      </rPr>
      <t xml:space="preserve"> potential for manure movement from the lot.  The chance</t>
    </r>
  </si>
  <si>
    <t>consideration should be given to relocating the lot.</t>
  </si>
  <si>
    <t>Table 4 - Lot Vulnerability for Manure Runoff</t>
  </si>
  <si>
    <t>Total P Loading (lbs)</t>
  </si>
  <si>
    <t>Total N Loading (lbs)</t>
  </si>
  <si>
    <t xml:space="preserve">  Move Lot</t>
  </si>
  <si>
    <t xml:space="preserve">  Build Storage</t>
  </si>
  <si>
    <t>Install Diversion</t>
  </si>
  <si>
    <t>Roof Runoff System</t>
  </si>
  <si>
    <t>Practices that might be implemented:</t>
  </si>
  <si>
    <t>Clean Water Diversion</t>
  </si>
  <si>
    <t>All water runs through the lot</t>
  </si>
  <si>
    <t>Very Low</t>
  </si>
  <si>
    <t>Low</t>
  </si>
  <si>
    <t>Medium</t>
  </si>
  <si>
    <t>High</t>
  </si>
  <si>
    <t>Risk Level</t>
  </si>
  <si>
    <t>Hauling Frequency</t>
  </si>
  <si>
    <t>Weekly</t>
  </si>
  <si>
    <t>Daily</t>
  </si>
  <si>
    <t>Monthly</t>
  </si>
  <si>
    <t>Semi-Annually</t>
  </si>
  <si>
    <t>Annually</t>
  </si>
  <si>
    <t>Quarterly</t>
  </si>
  <si>
    <t>Lot Description:</t>
  </si>
  <si>
    <t>Sq.Ft./Animal:</t>
  </si>
  <si>
    <t>Change Hauling Frequency</t>
  </si>
  <si>
    <t>Install Dike</t>
  </si>
  <si>
    <t xml:space="preserve">  Regrade Lot</t>
  </si>
  <si>
    <t xml:space="preserve">  Increase Storage</t>
  </si>
  <si>
    <t>Install Filter Strip</t>
  </si>
  <si>
    <t>Increase Sq.Ft./Animal</t>
  </si>
  <si>
    <t>Feedlot Features</t>
  </si>
  <si>
    <t>*Individual high risk features should be evaluated and conservation practices applied where</t>
  </si>
  <si>
    <t>Lot is 500-1000 feet from water or a ditch</t>
  </si>
  <si>
    <t>Lot is &gt; 1000 feet from water or a ditch</t>
  </si>
  <si>
    <t>Index and Risk Level</t>
  </si>
  <si>
    <t>Manure Management and Conservation Practices</t>
  </si>
  <si>
    <t xml:space="preserve">  possible.  All runoff from a 25-year, 24-hour storm event must be contained on the lot.</t>
  </si>
  <si>
    <t xml:space="preserve">Weather Station: </t>
  </si>
  <si>
    <t>Manure Runoff Risk Index</t>
  </si>
  <si>
    <t>Concrete</t>
  </si>
  <si>
    <t>&lt;30</t>
  </si>
  <si>
    <t>&lt;200</t>
  </si>
  <si>
    <t>&lt;50</t>
  </si>
  <si>
    <t>&lt;100</t>
  </si>
  <si>
    <t>&lt;10</t>
  </si>
  <si>
    <t>Animal Space Requirements in Square Feet/Animal</t>
  </si>
  <si>
    <t>Covered Barn/Shed</t>
  </si>
  <si>
    <t>Lot is 100-500 feet from water or a ditch</t>
  </si>
  <si>
    <t>Vegetation</t>
  </si>
  <si>
    <t>No vegetation between the lot and water or ditch</t>
  </si>
  <si>
    <t>Filter strip or buffer that meets NRCS standards</t>
  </si>
  <si>
    <t>Weeds or sparse vegetation between lot and water/ditch</t>
  </si>
  <si>
    <t>Heavy vegetation/crops between lot and water/ditch</t>
  </si>
  <si>
    <t>&gt; 6%</t>
  </si>
  <si>
    <t>4-6%</t>
  </si>
  <si>
    <t>All upslope, roof water and trough water is diverted</t>
  </si>
  <si>
    <t>Most upslope, roof, and/or trough water is diverted</t>
  </si>
  <si>
    <t>1.  New poultry, swine, and veal operations must contain manure for a 100-year, 24-hour storm.</t>
  </si>
  <si>
    <t xml:space="preserve">     To obtain additional information or help on the use of the Utah Animal Feedlot Runoff Risk Index,</t>
  </si>
  <si>
    <t>(UAFRRI) contact your nearest NRCS Area Agronomist or Kerry Goodrich at (801) 524-4568.</t>
  </si>
  <si>
    <r>
      <t>Fully contained for up to a 25-year   24-hour storm</t>
    </r>
    <r>
      <rPr>
        <vertAlign val="superscript"/>
        <sz val="12"/>
        <rFont val="Times New Roman"/>
        <family val="1"/>
      </rPr>
      <t>1</t>
    </r>
  </si>
  <si>
    <t>Lot is within 100 feet of water or a ditch</t>
  </si>
  <si>
    <t>Hydrologic Unit</t>
  </si>
  <si>
    <t>14010005</t>
  </si>
  <si>
    <t>14030001</t>
  </si>
  <si>
    <t>14030002</t>
  </si>
  <si>
    <t>14030004</t>
  </si>
  <si>
    <t>14030005</t>
  </si>
  <si>
    <t>14040106</t>
  </si>
  <si>
    <t>14040107</t>
  </si>
  <si>
    <t>14040108</t>
  </si>
  <si>
    <t>14050007</t>
  </si>
  <si>
    <t>14060001</t>
  </si>
  <si>
    <t>14060002</t>
  </si>
  <si>
    <t>14060003</t>
  </si>
  <si>
    <t>14060004</t>
  </si>
  <si>
    <t>14060005</t>
  </si>
  <si>
    <t>14060006</t>
  </si>
  <si>
    <t>14060007</t>
  </si>
  <si>
    <t>14060008</t>
  </si>
  <si>
    <t>14060009</t>
  </si>
  <si>
    <t>14070001</t>
  </si>
  <si>
    <t>14070002</t>
  </si>
  <si>
    <t>14070003</t>
  </si>
  <si>
    <t>14070004</t>
  </si>
  <si>
    <t>14070005</t>
  </si>
  <si>
    <t>14070006</t>
  </si>
  <si>
    <t>14070007</t>
  </si>
  <si>
    <t>14080201</t>
  </si>
  <si>
    <t>14080202</t>
  </si>
  <si>
    <t>14080203</t>
  </si>
  <si>
    <t>14080204</t>
  </si>
  <si>
    <t>14080205</t>
  </si>
  <si>
    <t>15010003</t>
  </si>
  <si>
    <t>15010009</t>
  </si>
  <si>
    <t>15010010</t>
  </si>
  <si>
    <t>15010013</t>
  </si>
  <si>
    <t>16010101</t>
  </si>
  <si>
    <t>16010102</t>
  </si>
  <si>
    <t>16010202</t>
  </si>
  <si>
    <t>16010203</t>
  </si>
  <si>
    <t>16010204</t>
  </si>
  <si>
    <t>16020101</t>
  </si>
  <si>
    <t>16020102</t>
  </si>
  <si>
    <t>16020201</t>
  </si>
  <si>
    <t>16020202</t>
  </si>
  <si>
    <t>16020203</t>
  </si>
  <si>
    <t>16020204</t>
  </si>
  <si>
    <t>16020301</t>
  </si>
  <si>
    <t>16020302</t>
  </si>
  <si>
    <t>16020303</t>
  </si>
  <si>
    <t>16020304</t>
  </si>
  <si>
    <t>16020305</t>
  </si>
  <si>
    <t>16020306</t>
  </si>
  <si>
    <t>16020307</t>
  </si>
  <si>
    <t>16020308</t>
  </si>
  <si>
    <t>16020309</t>
  </si>
  <si>
    <t>16020310</t>
  </si>
  <si>
    <t>16030001</t>
  </si>
  <si>
    <t>16030002</t>
  </si>
  <si>
    <t>16030003</t>
  </si>
  <si>
    <t>16030004</t>
  </si>
  <si>
    <t>16030005</t>
  </si>
  <si>
    <t>16030006</t>
  </si>
  <si>
    <t>16030007</t>
  </si>
  <si>
    <t>16030008</t>
  </si>
  <si>
    <t>16030009</t>
  </si>
  <si>
    <t>17010210</t>
  </si>
  <si>
    <t>17010211</t>
  </si>
  <si>
    <t>Flows directly to water</t>
  </si>
  <si>
    <t>% N</t>
  </si>
  <si>
    <t xml:space="preserve">HUC: </t>
  </si>
  <si>
    <t>Some upslope, roof, or trough water is diverted</t>
  </si>
  <si>
    <t xml:space="preserve">Precipitation: </t>
  </si>
  <si>
    <t>Total Precip.</t>
  </si>
  <si>
    <t>Lot Surface Factor</t>
  </si>
  <si>
    <t>Risk Factor</t>
  </si>
  <si>
    <t>Lot Factor</t>
  </si>
  <si>
    <t>Factor</t>
  </si>
  <si>
    <t>Precipitation Factor</t>
  </si>
  <si>
    <t xml:space="preserve">Haul/Scrape Frequency </t>
  </si>
  <si>
    <t>&lt; 9.5</t>
  </si>
  <si>
    <t>9.5 – 34</t>
  </si>
  <si>
    <t>&gt; 56</t>
  </si>
  <si>
    <t>35 – 56</t>
  </si>
  <si>
    <t>Utah Animal Feedlot Runoff Risk Index - Excel Spreadsheet</t>
  </si>
  <si>
    <t>recommendations on the desired number of square feet per animal.</t>
  </si>
  <si>
    <t xml:space="preserve">     The spreadsheet allows two feedlots to be evaluated.  A before and after project evaluation should</t>
  </si>
  <si>
    <t>be made.  Enter a general description of the lot being evaluated.  Then enter the size of the lot in square</t>
  </si>
  <si>
    <t>feet and the type of surface on the lot.  Next enter the type of animal in the lot, average weight of the</t>
  </si>
  <si>
    <t>animals, and the number of days the animals are confined.  If more than one animal type is confined list</t>
  </si>
  <si>
    <t xml:space="preserve">the type of animal that makes up the majority of the animals.  Information about the number of square </t>
  </si>
  <si>
    <t>feet per animal will be automatically calculated.  Click on the gray tab titled, "Space Requirements" for</t>
  </si>
  <si>
    <t>Feedlot Features, and Index and Risk Level</t>
  </si>
  <si>
    <t xml:space="preserve">     Using the point values obtained from Table 1, Feedlot Features, or the information in the red triangles,</t>
  </si>
  <si>
    <t>enter the number of points for each given feature (Containment, Distance, etc.).  The computer will</t>
  </si>
  <si>
    <t>automatically calculate the index points and risk level for the described conditions.  The spreadsheet</t>
  </si>
  <si>
    <t xml:space="preserve">     Enter the frequency of hauling or scraping.  The frequency of scraping should be entered only if</t>
  </si>
  <si>
    <t>all manure is scraped into a bunker or other structure where the manure will be contained during a</t>
  </si>
  <si>
    <t>list of potential practices is given at the bottom of the worksheet page.</t>
  </si>
  <si>
    <t>25-year, 24-hour storm.  Lastly, enter the conservation practices that will be installed on the lot.  A</t>
  </si>
  <si>
    <t xml:space="preserve">     The worksheet can be cleared of all entries except todays date by holding down the "Ctrl" key</t>
  </si>
  <si>
    <t>yellow boxes.  Todays date is automatically displayed but may be changed if desired.  Once changed</t>
  </si>
  <si>
    <t>while pressing the small "c" key.  Enter the landowner, location, and planners name in the first three</t>
  </si>
  <si>
    <t>the program will no longer display todays date.  Then enter the weather station that is closest to the</t>
  </si>
  <si>
    <t>site being evaluated.  The precipitation at that site will automatically be entered in the green box</t>
  </si>
  <si>
    <t>cells and additional information or instructions will be displayed.</t>
  </si>
  <si>
    <t>below.  Enter the hydrologic unit code (HUC) for the location of the lot being evaluated.  Note the</t>
  </si>
  <si>
    <t>little red triangles in the corners of some of the cells.  Slide the mouse pointer over the top of the</t>
  </si>
  <si>
    <t xml:space="preserve">     The computer will automatically calculate loading values.  The total tons of manure is calculated</t>
  </si>
  <si>
    <t xml:space="preserve">must be used to document both the before and after project conditions for each feedlot evaluated.  </t>
  </si>
  <si>
    <t>loading values are determined by multiplying the amount of the nutrient available by the listed</t>
  </si>
  <si>
    <t>The harder the cover is on the lot the greater the likelyhood of runoff and the higher the factor.</t>
  </si>
  <si>
    <t>precipitation, lot, and risk factors.  Generally, the greater the precipation the higher the factor.</t>
  </si>
  <si>
    <t>The higher the risk factor, as entered in the feedlot features, the higher the factor.</t>
  </si>
  <si>
    <t>probability of an adverse impact to surface or ground water.</t>
  </si>
  <si>
    <t>is managed according to best managament principles, there is little or no</t>
  </si>
  <si>
    <t>the liquids and dry manure must be put in place.  All manure must be</t>
  </si>
  <si>
    <t>contained for storm events up to a 25-year, 24-hour storm.  Strong</t>
  </si>
  <si>
    <t>Runoff containment/control alone or in combination with buffers, improved</t>
  </si>
  <si>
    <t>storage, increased hauling/scraping frequency, or other practices will reduce</t>
  </si>
  <si>
    <t>likely.  A combination of runoff containment/control, buffers, improved</t>
  </si>
  <si>
    <t>storage, increased hauling/scraping frequency and other practices will</t>
  </si>
  <si>
    <t xml:space="preserve">  </t>
  </si>
  <si>
    <t>any potential impacts to surface and groundwater.</t>
  </si>
  <si>
    <t>lower potential impacts to surface and groundwater.</t>
  </si>
  <si>
    <t>to surface and ground water.  Best management practices that contain</t>
  </si>
  <si>
    <r>
      <t>HIGH</t>
    </r>
    <r>
      <rPr>
        <sz val="12"/>
        <rFont val="Times New Roman"/>
        <family val="0"/>
      </rPr>
      <t xml:space="preserve"> potential for manure movement from the lot and adverse impacts</t>
    </r>
  </si>
  <si>
    <r>
      <t>Total BOD</t>
    </r>
    <r>
      <rPr>
        <b/>
        <vertAlign val="subscript"/>
        <sz val="12"/>
        <rFont val="Times New Roman"/>
        <family val="1"/>
      </rPr>
      <t>5</t>
    </r>
    <r>
      <rPr>
        <b/>
        <sz val="12"/>
        <rFont val="Times New Roman"/>
        <family val="1"/>
      </rPr>
      <t xml:space="preserve"> Available (lbs)</t>
    </r>
  </si>
  <si>
    <r>
      <t>Total BOD</t>
    </r>
    <r>
      <rPr>
        <b/>
        <vertAlign val="subscript"/>
        <sz val="12"/>
        <rFont val="Times New Roman"/>
        <family val="1"/>
      </rPr>
      <t>5</t>
    </r>
    <r>
      <rPr>
        <b/>
        <sz val="12"/>
        <rFont val="Times New Roman"/>
        <family val="1"/>
      </rPr>
      <t xml:space="preserve"> Loading (lbs)</t>
    </r>
  </si>
  <si>
    <r>
      <t>BOD</t>
    </r>
    <r>
      <rPr>
        <b/>
        <vertAlign val="subscript"/>
        <sz val="12"/>
        <color indexed="8"/>
        <rFont val="Times New Roman"/>
        <family val="1"/>
      </rPr>
      <t>5</t>
    </r>
  </si>
  <si>
    <r>
      <t>P</t>
    </r>
    <r>
      <rPr>
        <b/>
        <vertAlign val="subscript"/>
        <sz val="12"/>
        <color indexed="8"/>
        <rFont val="Times New Roman"/>
        <family val="1"/>
      </rPr>
      <t>2</t>
    </r>
    <r>
      <rPr>
        <b/>
        <sz val="12"/>
        <color indexed="8"/>
        <rFont val="Times New Roman"/>
        <family val="1"/>
      </rPr>
      <t>O</t>
    </r>
    <r>
      <rPr>
        <b/>
        <vertAlign val="subscript"/>
        <sz val="12"/>
        <color indexed="8"/>
        <rFont val="Times New Roman"/>
        <family val="1"/>
      </rPr>
      <t>5</t>
    </r>
  </si>
  <si>
    <r>
      <t>K</t>
    </r>
    <r>
      <rPr>
        <b/>
        <vertAlign val="subscript"/>
        <sz val="12"/>
        <color indexed="8"/>
        <rFont val="Times New Roman"/>
        <family val="1"/>
      </rPr>
      <t>2</t>
    </r>
    <r>
      <rPr>
        <b/>
        <sz val="12"/>
        <color indexed="8"/>
        <rFont val="Times New Roman"/>
        <family val="1"/>
      </rPr>
      <t>O</t>
    </r>
  </si>
  <si>
    <r>
      <t>% P</t>
    </r>
    <r>
      <rPr>
        <b/>
        <vertAlign val="subscript"/>
        <sz val="12"/>
        <rFont val="Times New Roman"/>
        <family val="1"/>
      </rPr>
      <t>2</t>
    </r>
    <r>
      <rPr>
        <b/>
        <sz val="12"/>
        <rFont val="Times New Roman"/>
        <family val="1"/>
      </rPr>
      <t>0</t>
    </r>
    <r>
      <rPr>
        <b/>
        <vertAlign val="subscript"/>
        <sz val="12"/>
        <rFont val="Times New Roman"/>
        <family val="1"/>
      </rPr>
      <t>5</t>
    </r>
  </si>
  <si>
    <r>
      <t>Clean H</t>
    </r>
    <r>
      <rPr>
        <b/>
        <vertAlign val="subscript"/>
        <sz val="12"/>
        <rFont val="Times New Roman"/>
        <family val="1"/>
      </rPr>
      <t>2</t>
    </r>
    <r>
      <rPr>
        <b/>
        <sz val="12"/>
        <rFont val="Times New Roman"/>
        <family val="1"/>
      </rPr>
      <t>0 Diversion</t>
    </r>
  </si>
  <si>
    <r>
      <t>first, then the amount of nitrogen, phosphorus, and BOD</t>
    </r>
    <r>
      <rPr>
        <vertAlign val="subscript"/>
        <sz val="12"/>
        <rFont val="Times New Roman"/>
        <family val="1"/>
      </rPr>
      <t>5</t>
    </r>
    <r>
      <rPr>
        <sz val="12"/>
        <rFont val="Times New Roman"/>
        <family val="0"/>
      </rPr>
      <t xml:space="preserve"> after typical storage losses is calculated.</t>
    </r>
  </si>
  <si>
    <r>
      <t>N, P, and BOD</t>
    </r>
    <r>
      <rPr>
        <vertAlign val="subscript"/>
        <sz val="12"/>
        <rFont val="Times New Roman"/>
        <family val="1"/>
      </rPr>
      <t>5</t>
    </r>
    <r>
      <rPr>
        <sz val="12"/>
        <rFont val="Times New Roman"/>
        <family val="0"/>
      </rPr>
      <t xml:space="preserve"> availability is also reduced based on the frequency of hauling or scraping.  Total</t>
    </r>
  </si>
  <si>
    <t>*lb/day</t>
  </si>
  <si>
    <t>*cu ft/d</t>
  </si>
  <si>
    <t>From: AWMFH, Chapter 4, p 8-17, *all values are in lb or cu ft per 1000 lbs of animal</t>
  </si>
  <si>
    <t>Midvale</t>
  </si>
  <si>
    <t>Nephi</t>
  </si>
  <si>
    <t>Otter Creek Dam</t>
  </si>
  <si>
    <t>Spanish Fork Power</t>
  </si>
  <si>
    <t>Myton</t>
  </si>
  <si>
    <t>Draper</t>
  </si>
  <si>
    <t>Callao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</si>
</sst>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000"/>
    <numFmt numFmtId="167" formatCode="0.0000"/>
    <numFmt numFmtId="168" formatCode="0.000"/>
    <numFmt numFmtId="169" formatCode="[$-409]dddd\,\ mmmm\ dd\,\ yyyy"/>
    <numFmt numFmtId="170" formatCode="[$-409]mmmm\ d\,\ yyyy;@"/>
    <numFmt numFmtId="171" formatCode="0.0000000"/>
    <numFmt numFmtId="172" formatCode="0.000000"/>
    <numFmt numFmtId="173" formatCode="0.00000000"/>
  </numFmts>
  <fonts count="55">
    <font>
      <sz val="12"/>
      <name val="Times New Roman"/>
      <family val="0"/>
    </font>
    <font>
      <b/>
      <sz val="12"/>
      <name val="Times New Roman"/>
      <family val="1"/>
    </font>
    <font>
      <b/>
      <sz val="14"/>
      <name val="Times New Roman"/>
      <family val="1"/>
    </font>
    <font>
      <sz val="8"/>
      <name val="Tahoma"/>
      <family val="2"/>
    </font>
    <font>
      <sz val="12"/>
      <name val="Tahoma"/>
      <family val="2"/>
    </font>
    <font>
      <b/>
      <sz val="12"/>
      <color indexed="8"/>
      <name val="Times New Roman"/>
      <family val="1"/>
    </font>
    <font>
      <sz val="12"/>
      <color indexed="8"/>
      <name val="Times New Roman"/>
      <family val="1"/>
    </font>
    <font>
      <sz val="10"/>
      <color indexed="8"/>
      <name val="Times New Roman"/>
      <family val="1"/>
    </font>
    <font>
      <sz val="10"/>
      <color indexed="8"/>
      <name val="Arial"/>
      <family val="2"/>
    </font>
    <font>
      <sz val="8"/>
      <name val="Times New Roman"/>
      <family val="1"/>
    </font>
    <font>
      <b/>
      <sz val="12"/>
      <name val="Tahoma"/>
      <family val="2"/>
    </font>
    <font>
      <sz val="10"/>
      <name val="Times New Roman"/>
      <family val="1"/>
    </font>
    <font>
      <b/>
      <sz val="10"/>
      <name val="Times New Roman"/>
      <family val="1"/>
    </font>
    <font>
      <vertAlign val="superscript"/>
      <sz val="12"/>
      <name val="Times New Roman"/>
      <family val="1"/>
    </font>
    <font>
      <b/>
      <vertAlign val="subscript"/>
      <sz val="12"/>
      <name val="Times New Roman"/>
      <family val="1"/>
    </font>
    <font>
      <b/>
      <vertAlign val="subscript"/>
      <sz val="12"/>
      <color indexed="8"/>
      <name val="Times New Roman"/>
      <family val="1"/>
    </font>
    <font>
      <vertAlign val="subscript"/>
      <sz val="12"/>
      <name val="Times New Roman"/>
      <family val="1"/>
    </font>
    <font>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indexed="8"/>
      <name val="Tahoma"/>
      <family val="2"/>
    </font>
    <font>
      <sz val="8"/>
      <color indexed="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22"/>
      </left>
      <right style="thin">
        <color indexed="22"/>
      </right>
      <top>
        <color indexed="63"/>
      </top>
      <bottom style="thin">
        <color indexed="22"/>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hair"/>
      <right style="hair"/>
      <top style="thin"/>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8">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1" fillId="33" borderId="0" xfId="0" applyFont="1" applyFill="1" applyBorder="1" applyAlignment="1">
      <alignment horizontal="center"/>
    </xf>
    <xf numFmtId="0" fontId="1" fillId="34" borderId="10" xfId="0" applyFont="1" applyFill="1" applyBorder="1" applyAlignment="1">
      <alignment horizontal="right"/>
    </xf>
    <xf numFmtId="0" fontId="1" fillId="35" borderId="10" xfId="0" applyFont="1" applyFill="1" applyBorder="1" applyAlignment="1">
      <alignment horizontal="right"/>
    </xf>
    <xf numFmtId="0" fontId="0" fillId="33" borderId="11" xfId="0" applyFont="1" applyFill="1" applyBorder="1" applyAlignment="1">
      <alignment/>
    </xf>
    <xf numFmtId="0" fontId="0" fillId="33" borderId="12" xfId="0" applyFont="1" applyFill="1" applyBorder="1" applyAlignment="1">
      <alignment horizontal="center"/>
    </xf>
    <xf numFmtId="0" fontId="0" fillId="33" borderId="13" xfId="0" applyFill="1" applyBorder="1" applyAlignment="1">
      <alignment/>
    </xf>
    <xf numFmtId="0" fontId="1" fillId="36" borderId="14" xfId="0" applyFont="1" applyFill="1" applyBorder="1" applyAlignment="1">
      <alignment horizontal="center"/>
    </xf>
    <xf numFmtId="0" fontId="1" fillId="0" borderId="0" xfId="0" applyFont="1" applyAlignment="1">
      <alignment/>
    </xf>
    <xf numFmtId="0" fontId="5" fillId="33" borderId="15" xfId="0" applyFont="1" applyFill="1" applyBorder="1" applyAlignment="1" applyProtection="1">
      <alignment horizontal="center"/>
      <protection/>
    </xf>
    <xf numFmtId="0" fontId="1" fillId="33" borderId="16" xfId="0" applyFont="1" applyFill="1" applyBorder="1" applyAlignment="1">
      <alignment horizontal="centerContinuous"/>
    </xf>
    <xf numFmtId="0" fontId="1" fillId="33" borderId="17" xfId="0" applyFont="1" applyFill="1" applyBorder="1" applyAlignment="1">
      <alignment horizontal="centerContinuous"/>
    </xf>
    <xf numFmtId="0" fontId="1" fillId="33" borderId="18" xfId="0" applyFont="1" applyFill="1" applyBorder="1" applyAlignment="1">
      <alignment horizontal="centerContinuous"/>
    </xf>
    <xf numFmtId="0" fontId="5" fillId="33" borderId="19" xfId="0" applyFont="1" applyFill="1" applyBorder="1" applyAlignment="1" applyProtection="1">
      <alignment horizontal="center"/>
      <protection/>
    </xf>
    <xf numFmtId="0" fontId="5" fillId="33" borderId="15" xfId="0" applyFont="1" applyFill="1" applyBorder="1" applyAlignment="1">
      <alignment horizontal="center"/>
    </xf>
    <xf numFmtId="0" fontId="5" fillId="33" borderId="14" xfId="0" applyFont="1" applyFill="1" applyBorder="1" applyAlignment="1" applyProtection="1">
      <alignment horizontal="center"/>
      <protection/>
    </xf>
    <xf numFmtId="0" fontId="5" fillId="33" borderId="14" xfId="0" applyFont="1" applyFill="1" applyBorder="1" applyAlignment="1">
      <alignment horizontal="center"/>
    </xf>
    <xf numFmtId="0" fontId="6" fillId="33" borderId="14" xfId="0" applyFont="1" applyFill="1" applyBorder="1" applyAlignment="1" applyProtection="1">
      <alignment horizontal="left"/>
      <protection/>
    </xf>
    <xf numFmtId="39" fontId="6" fillId="33" borderId="14" xfId="0" applyNumberFormat="1" applyFont="1" applyFill="1" applyBorder="1" applyAlignment="1" applyProtection="1">
      <alignment horizontal="center"/>
      <protection/>
    </xf>
    <xf numFmtId="0" fontId="6" fillId="33" borderId="14" xfId="0" applyFont="1" applyFill="1" applyBorder="1" applyAlignment="1">
      <alignment horizontal="center"/>
    </xf>
    <xf numFmtId="1" fontId="6" fillId="33" borderId="14" xfId="0" applyNumberFormat="1" applyFont="1" applyFill="1" applyBorder="1" applyAlignment="1">
      <alignment horizontal="center"/>
    </xf>
    <xf numFmtId="0" fontId="6" fillId="33" borderId="10" xfId="0" applyFont="1" applyFill="1" applyBorder="1" applyAlignment="1" applyProtection="1">
      <alignment/>
      <protection/>
    </xf>
    <xf numFmtId="39" fontId="6" fillId="33" borderId="10" xfId="0" applyNumberFormat="1" applyFont="1" applyFill="1" applyBorder="1" applyAlignment="1" applyProtection="1">
      <alignment horizontal="center"/>
      <protection/>
    </xf>
    <xf numFmtId="0" fontId="6" fillId="33" borderId="10" xfId="0" applyFont="1" applyFill="1" applyBorder="1" applyAlignment="1">
      <alignment horizontal="center"/>
    </xf>
    <xf numFmtId="1" fontId="6" fillId="33" borderId="10" xfId="0" applyNumberFormat="1" applyFont="1" applyFill="1" applyBorder="1" applyAlignment="1">
      <alignment horizontal="center"/>
    </xf>
    <xf numFmtId="0" fontId="6" fillId="33" borderId="0" xfId="0" applyFont="1" applyFill="1" applyBorder="1" applyAlignment="1" applyProtection="1">
      <alignment horizontal="center"/>
      <protection/>
    </xf>
    <xf numFmtId="0" fontId="6" fillId="33" borderId="0" xfId="0" applyFont="1" applyFill="1" applyBorder="1" applyAlignment="1">
      <alignment horizontal="center"/>
    </xf>
    <xf numFmtId="0" fontId="7" fillId="33" borderId="0"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Border="1" applyAlignment="1">
      <alignment/>
    </xf>
    <xf numFmtId="0" fontId="1" fillId="33" borderId="0" xfId="0" applyFont="1" applyFill="1" applyBorder="1" applyAlignment="1">
      <alignment horizontal="right"/>
    </xf>
    <xf numFmtId="0" fontId="1" fillId="0" borderId="0" xfId="0" applyFont="1" applyAlignment="1">
      <alignment horizontal="right"/>
    </xf>
    <xf numFmtId="0" fontId="0" fillId="33" borderId="20" xfId="0" applyFill="1" applyBorder="1" applyAlignment="1" applyProtection="1">
      <alignment horizontal="center"/>
      <protection locked="0"/>
    </xf>
    <xf numFmtId="0" fontId="0" fillId="0" borderId="0" xfId="0" applyFont="1" applyAlignment="1">
      <alignment/>
    </xf>
    <xf numFmtId="0" fontId="1" fillId="0" borderId="0" xfId="0" applyFont="1" applyAlignment="1">
      <alignment horizontal="center"/>
    </xf>
    <xf numFmtId="0" fontId="0" fillId="0" borderId="0" xfId="0" applyAlignment="1">
      <alignment horizontal="center"/>
    </xf>
    <xf numFmtId="9" fontId="0" fillId="0" borderId="10" xfId="0" applyNumberFormat="1" applyBorder="1" applyAlignment="1">
      <alignment/>
    </xf>
    <xf numFmtId="9" fontId="0" fillId="0" borderId="10" xfId="0" applyNumberFormat="1" applyBorder="1" applyAlignment="1">
      <alignment horizontal="center"/>
    </xf>
    <xf numFmtId="0" fontId="1" fillId="37" borderId="10" xfId="0" applyFont="1" applyFill="1" applyBorder="1" applyAlignment="1">
      <alignment/>
    </xf>
    <xf numFmtId="0" fontId="1" fillId="36" borderId="10" xfId="0" applyFont="1" applyFill="1" applyBorder="1" applyAlignment="1">
      <alignment horizontal="center"/>
    </xf>
    <xf numFmtId="9" fontId="0" fillId="0" borderId="0" xfId="0" applyNumberFormat="1" applyAlignment="1">
      <alignment horizontal="center"/>
    </xf>
    <xf numFmtId="0" fontId="1" fillId="36" borderId="14" xfId="0" applyFont="1" applyFill="1" applyBorder="1" applyAlignment="1">
      <alignment horizontal="left"/>
    </xf>
    <xf numFmtId="0" fontId="1" fillId="36" borderId="10" xfId="0" applyFont="1" applyFill="1" applyBorder="1" applyAlignment="1">
      <alignment horizontal="left"/>
    </xf>
    <xf numFmtId="0" fontId="1" fillId="36" borderId="18" xfId="0" applyFont="1" applyFill="1" applyBorder="1" applyAlignment="1">
      <alignment horizontal="center"/>
    </xf>
    <xf numFmtId="167" fontId="0" fillId="0" borderId="0" xfId="0" applyNumberFormat="1" applyAlignment="1">
      <alignment/>
    </xf>
    <xf numFmtId="0" fontId="1" fillId="36" borderId="10" xfId="0" applyFont="1" applyFill="1" applyBorder="1" applyAlignment="1">
      <alignment horizontal="left" vertical="center" wrapText="1"/>
    </xf>
    <xf numFmtId="164" fontId="0" fillId="0" borderId="0" xfId="0" applyNumberFormat="1" applyAlignment="1">
      <alignment/>
    </xf>
    <xf numFmtId="168" fontId="0" fillId="0" borderId="0" xfId="0" applyNumberFormat="1" applyAlignment="1">
      <alignment/>
    </xf>
    <xf numFmtId="2" fontId="0" fillId="0" borderId="0" xfId="0" applyNumberFormat="1" applyAlignment="1">
      <alignment/>
    </xf>
    <xf numFmtId="0" fontId="1" fillId="37" borderId="10" xfId="0" applyFont="1" applyFill="1" applyBorder="1" applyAlignment="1">
      <alignment horizontal="center"/>
    </xf>
    <xf numFmtId="9" fontId="0" fillId="37" borderId="10" xfId="0" applyNumberFormat="1" applyFill="1" applyBorder="1" applyAlignment="1">
      <alignment horizontal="center"/>
    </xf>
    <xf numFmtId="0" fontId="1" fillId="36" borderId="21" xfId="0" applyFont="1" applyFill="1" applyBorder="1" applyAlignment="1">
      <alignment/>
    </xf>
    <xf numFmtId="0" fontId="0" fillId="36" borderId="22" xfId="0" applyFill="1" applyBorder="1" applyAlignment="1">
      <alignment/>
    </xf>
    <xf numFmtId="0" fontId="0" fillId="36" borderId="23" xfId="0" applyFill="1" applyBorder="1" applyAlignment="1">
      <alignment/>
    </xf>
    <xf numFmtId="0" fontId="1" fillId="35" borderId="21" xfId="0" applyFont="1" applyFill="1" applyBorder="1" applyAlignment="1">
      <alignment/>
    </xf>
    <xf numFmtId="0" fontId="0" fillId="35" borderId="22" xfId="0" applyFill="1" applyBorder="1" applyAlignment="1">
      <alignment/>
    </xf>
    <xf numFmtId="0" fontId="0" fillId="35" borderId="23" xfId="0" applyFill="1" applyBorder="1" applyAlignment="1">
      <alignment/>
    </xf>
    <xf numFmtId="0" fontId="1" fillId="37" borderId="21" xfId="0" applyFont="1" applyFill="1" applyBorder="1" applyAlignment="1">
      <alignment/>
    </xf>
    <xf numFmtId="0" fontId="0" fillId="37" borderId="22" xfId="0" applyFill="1" applyBorder="1" applyAlignment="1">
      <alignment/>
    </xf>
    <xf numFmtId="0" fontId="0" fillId="37" borderId="23" xfId="0" applyFill="1" applyBorder="1" applyAlignment="1">
      <alignment/>
    </xf>
    <xf numFmtId="0" fontId="1" fillId="34" borderId="21" xfId="0" applyFont="1" applyFill="1" applyBorder="1" applyAlignment="1">
      <alignment/>
    </xf>
    <xf numFmtId="0" fontId="0" fillId="34" borderId="22" xfId="0" applyFill="1" applyBorder="1" applyAlignment="1">
      <alignment/>
    </xf>
    <xf numFmtId="0" fontId="0" fillId="34" borderId="24" xfId="0" applyFill="1" applyBorder="1" applyAlignment="1">
      <alignment/>
    </xf>
    <xf numFmtId="0" fontId="11" fillId="0" borderId="0" xfId="0" applyFont="1" applyAlignment="1">
      <alignment/>
    </xf>
    <xf numFmtId="0" fontId="11" fillId="0" borderId="25" xfId="0" applyFont="1" applyBorder="1" applyAlignment="1">
      <alignment horizontal="center"/>
    </xf>
    <xf numFmtId="0" fontId="11" fillId="0" borderId="26" xfId="0" applyFont="1" applyBorder="1" applyAlignment="1">
      <alignment horizontal="center"/>
    </xf>
    <xf numFmtId="0" fontId="7" fillId="33" borderId="27" xfId="0" applyFont="1" applyFill="1" applyBorder="1" applyAlignment="1" applyProtection="1">
      <alignment/>
      <protection/>
    </xf>
    <xf numFmtId="0" fontId="11" fillId="0" borderId="28" xfId="0" applyFont="1" applyBorder="1" applyAlignment="1">
      <alignment horizontal="center"/>
    </xf>
    <xf numFmtId="0" fontId="11" fillId="0" borderId="29" xfId="0" applyFont="1" applyBorder="1" applyAlignment="1">
      <alignment horizontal="center"/>
    </xf>
    <xf numFmtId="0" fontId="7" fillId="33" borderId="30" xfId="0" applyFont="1" applyFill="1" applyBorder="1" applyAlignment="1" applyProtection="1">
      <alignment/>
      <protection/>
    </xf>
    <xf numFmtId="0" fontId="11" fillId="0" borderId="31" xfId="0" applyFont="1" applyBorder="1" applyAlignment="1">
      <alignment horizontal="center"/>
    </xf>
    <xf numFmtId="0" fontId="11" fillId="0" borderId="32" xfId="0" applyFont="1" applyBorder="1" applyAlignment="1">
      <alignment horizontal="center"/>
    </xf>
    <xf numFmtId="0" fontId="12" fillId="0" borderId="10" xfId="0" applyFont="1" applyBorder="1" applyAlignment="1">
      <alignment horizontal="center"/>
    </xf>
    <xf numFmtId="0" fontId="7" fillId="33" borderId="33" xfId="0" applyFont="1" applyFill="1" applyBorder="1" applyAlignment="1" applyProtection="1">
      <alignment/>
      <protection/>
    </xf>
    <xf numFmtId="0" fontId="1" fillId="36" borderId="15" xfId="0" applyFont="1" applyFill="1" applyBorder="1" applyAlignment="1">
      <alignment horizontal="center"/>
    </xf>
    <xf numFmtId="0" fontId="1" fillId="34" borderId="14" xfId="0" applyFont="1" applyFill="1" applyBorder="1" applyAlignment="1">
      <alignment/>
    </xf>
    <xf numFmtId="0" fontId="1" fillId="34" borderId="10" xfId="0" applyFont="1" applyFill="1" applyBorder="1" applyAlignment="1">
      <alignment/>
    </xf>
    <xf numFmtId="0" fontId="1" fillId="34" borderId="15" xfId="0" applyFont="1" applyFill="1" applyBorder="1" applyAlignment="1">
      <alignment/>
    </xf>
    <xf numFmtId="0" fontId="0" fillId="37" borderId="10" xfId="0" applyFill="1" applyBorder="1" applyAlignment="1" applyProtection="1">
      <alignment horizontal="center"/>
      <protection locked="0"/>
    </xf>
    <xf numFmtId="0" fontId="0" fillId="38" borderId="10" xfId="0" applyFont="1" applyFill="1" applyBorder="1" applyAlignment="1" applyProtection="1">
      <alignment horizontal="center"/>
      <protection locked="0"/>
    </xf>
    <xf numFmtId="164" fontId="0" fillId="35" borderId="14" xfId="0" applyNumberFormat="1" applyFill="1" applyBorder="1" applyAlignment="1">
      <alignment horizontal="center"/>
    </xf>
    <xf numFmtId="164" fontId="0" fillId="35" borderId="10" xfId="0" applyNumberFormat="1" applyFill="1" applyBorder="1" applyAlignment="1">
      <alignment horizontal="center"/>
    </xf>
    <xf numFmtId="9" fontId="0" fillId="38" borderId="10" xfId="0" applyNumberFormat="1" applyFill="1" applyBorder="1" applyAlignment="1" applyProtection="1">
      <alignment horizontal="center"/>
      <protection locked="0"/>
    </xf>
    <xf numFmtId="0" fontId="6" fillId="0" borderId="34" xfId="55" applyFont="1" applyFill="1" applyBorder="1" applyAlignment="1">
      <alignment horizontal="center" wrapText="1"/>
      <protection/>
    </xf>
    <xf numFmtId="0" fontId="1" fillId="34" borderId="19" xfId="0" applyFont="1" applyFill="1" applyBorder="1" applyAlignment="1">
      <alignment/>
    </xf>
    <xf numFmtId="165" fontId="0" fillId="33" borderId="0" xfId="0" applyNumberFormat="1" applyFont="1" applyFill="1" applyBorder="1" applyAlignment="1" applyProtection="1">
      <alignment horizontal="center"/>
      <protection locked="0"/>
    </xf>
    <xf numFmtId="0" fontId="0" fillId="35" borderId="10" xfId="0" applyNumberFormat="1" applyFont="1" applyFill="1" applyBorder="1" applyAlignment="1" applyProtection="1">
      <alignment horizontal="center"/>
      <protection/>
    </xf>
    <xf numFmtId="49" fontId="0" fillId="0" borderId="0" xfId="0" applyNumberFormat="1" applyAlignment="1">
      <alignment/>
    </xf>
    <xf numFmtId="0" fontId="0" fillId="33" borderId="0" xfId="0" applyFill="1" applyBorder="1" applyAlignment="1" applyProtection="1">
      <alignment horizontal="center"/>
      <protection locked="0"/>
    </xf>
    <xf numFmtId="0" fontId="17" fillId="33" borderId="0" xfId="0" applyFont="1" applyFill="1" applyBorder="1" applyAlignment="1" applyProtection="1">
      <alignment/>
      <protection/>
    </xf>
    <xf numFmtId="4" fontId="0" fillId="34" borderId="16" xfId="0" applyNumberFormat="1" applyFill="1" applyBorder="1" applyAlignment="1" applyProtection="1">
      <alignment horizontal="center"/>
      <protection/>
    </xf>
    <xf numFmtId="4" fontId="0" fillId="34" borderId="18" xfId="0" applyNumberFormat="1" applyFill="1" applyBorder="1" applyAlignment="1" applyProtection="1">
      <alignment horizontal="center"/>
      <protection/>
    </xf>
    <xf numFmtId="2" fontId="0" fillId="34" borderId="16" xfId="0" applyNumberFormat="1" applyFill="1" applyBorder="1" applyAlignment="1">
      <alignment horizontal="center"/>
    </xf>
    <xf numFmtId="2" fontId="0" fillId="34" borderId="18" xfId="0" applyNumberFormat="1" applyFill="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1" fillId="33" borderId="18" xfId="0" applyFont="1" applyFill="1" applyBorder="1" applyAlignment="1">
      <alignment horizontal="center"/>
    </xf>
    <xf numFmtId="0" fontId="0" fillId="38" borderId="16" xfId="0" applyFill="1" applyBorder="1" applyAlignment="1" applyProtection="1">
      <alignment horizontal="center"/>
      <protection locked="0"/>
    </xf>
    <xf numFmtId="0" fontId="0" fillId="38" borderId="18" xfId="0" applyFill="1" applyBorder="1" applyAlignment="1" applyProtection="1">
      <alignment horizontal="center"/>
      <protection locked="0"/>
    </xf>
    <xf numFmtId="0" fontId="1" fillId="36" borderId="15" xfId="0" applyFont="1" applyFill="1" applyBorder="1" applyAlignment="1">
      <alignment horizontal="center" vertical="center" wrapText="1"/>
    </xf>
    <xf numFmtId="0" fontId="1" fillId="36" borderId="19" xfId="0" applyFont="1" applyFill="1" applyBorder="1" applyAlignment="1">
      <alignment horizontal="center" vertical="center" wrapText="1"/>
    </xf>
    <xf numFmtId="0" fontId="1" fillId="36" borderId="14" xfId="0" applyFont="1" applyFill="1" applyBorder="1" applyAlignment="1">
      <alignment horizontal="center" vertical="center" wrapText="1"/>
    </xf>
    <xf numFmtId="3" fontId="0" fillId="34" borderId="16" xfId="0" applyNumberFormat="1" applyFill="1" applyBorder="1" applyAlignment="1" applyProtection="1">
      <alignment horizontal="center"/>
      <protection/>
    </xf>
    <xf numFmtId="3" fontId="0" fillId="34" borderId="18" xfId="0" applyNumberFormat="1" applyFill="1" applyBorder="1" applyAlignment="1" applyProtection="1">
      <alignment horizontal="center"/>
      <protection/>
    </xf>
    <xf numFmtId="0" fontId="0" fillId="33" borderId="0" xfId="0" applyFill="1" applyAlignment="1">
      <alignment horizontal="left"/>
    </xf>
    <xf numFmtId="0" fontId="0" fillId="33" borderId="0" xfId="0" applyFill="1" applyBorder="1" applyAlignment="1">
      <alignment horizontal="left"/>
    </xf>
    <xf numFmtId="0" fontId="1" fillId="33" borderId="0" xfId="0" applyFont="1" applyFill="1" applyAlignment="1">
      <alignment horizontal="left"/>
    </xf>
    <xf numFmtId="0" fontId="0" fillId="33" borderId="0" xfId="0" applyFont="1" applyFill="1" applyAlignment="1">
      <alignment horizontal="left"/>
    </xf>
    <xf numFmtId="0" fontId="0" fillId="33" borderId="12" xfId="0" applyFill="1" applyBorder="1" applyAlignment="1">
      <alignment horizontal="left"/>
    </xf>
    <xf numFmtId="0" fontId="0" fillId="38" borderId="17" xfId="0" applyFill="1" applyBorder="1" applyAlignment="1" applyProtection="1">
      <alignment horizontal="center"/>
      <protection locked="0"/>
    </xf>
    <xf numFmtId="0" fontId="1" fillId="35" borderId="16" xfId="0" applyFont="1" applyFill="1" applyBorder="1" applyAlignment="1" applyProtection="1">
      <alignment horizontal="center"/>
      <protection locked="0"/>
    </xf>
    <xf numFmtId="0" fontId="1" fillId="35" borderId="18" xfId="0" applyFont="1" applyFill="1" applyBorder="1" applyAlignment="1" applyProtection="1">
      <alignment horizontal="center"/>
      <protection locked="0"/>
    </xf>
    <xf numFmtId="164" fontId="0" fillId="35" borderId="16" xfId="0" applyNumberFormat="1" applyFill="1" applyBorder="1" applyAlignment="1" applyProtection="1">
      <alignment horizontal="center"/>
      <protection/>
    </xf>
    <xf numFmtId="164" fontId="0" fillId="35" borderId="18" xfId="0" applyNumberFormat="1" applyFill="1" applyBorder="1" applyAlignment="1" applyProtection="1">
      <alignment horizontal="center"/>
      <protection/>
    </xf>
    <xf numFmtId="0" fontId="1" fillId="33" borderId="20" xfId="0" applyFont="1" applyFill="1" applyBorder="1" applyAlignment="1">
      <alignment horizontal="right"/>
    </xf>
    <xf numFmtId="0" fontId="1" fillId="33" borderId="35" xfId="0" applyFont="1" applyFill="1" applyBorder="1" applyAlignment="1">
      <alignment horizontal="right"/>
    </xf>
    <xf numFmtId="0" fontId="2" fillId="33" borderId="0" xfId="0" applyFont="1" applyFill="1" applyAlignment="1" applyProtection="1">
      <alignment horizontal="center"/>
      <protection/>
    </xf>
    <xf numFmtId="0" fontId="2" fillId="33" borderId="0" xfId="0" applyFont="1" applyFill="1" applyBorder="1" applyAlignment="1" applyProtection="1">
      <alignment horizontal="center"/>
      <protection/>
    </xf>
    <xf numFmtId="0" fontId="0" fillId="33" borderId="11" xfId="0" applyFill="1" applyBorder="1" applyAlignment="1">
      <alignment horizontal="center"/>
    </xf>
    <xf numFmtId="0" fontId="0" fillId="38" borderId="16" xfId="0" applyFont="1" applyFill="1" applyBorder="1" applyAlignment="1" applyProtection="1">
      <alignment horizontal="center"/>
      <protection locked="0"/>
    </xf>
    <xf numFmtId="0" fontId="0" fillId="38" borderId="17" xfId="0" applyFont="1" applyFill="1" applyBorder="1" applyAlignment="1" applyProtection="1">
      <alignment horizontal="center"/>
      <protection locked="0"/>
    </xf>
    <xf numFmtId="0" fontId="0" fillId="38" borderId="18" xfId="0" applyFont="1" applyFill="1" applyBorder="1" applyAlignment="1" applyProtection="1">
      <alignment horizontal="center"/>
      <protection locked="0"/>
    </xf>
    <xf numFmtId="170" fontId="0" fillId="38" borderId="16" xfId="0" applyNumberFormat="1" applyFill="1" applyBorder="1" applyAlignment="1" applyProtection="1">
      <alignment horizontal="center"/>
      <protection locked="0"/>
    </xf>
    <xf numFmtId="170" fontId="0" fillId="38" borderId="17" xfId="0" applyNumberFormat="1" applyFill="1" applyBorder="1" applyAlignment="1" applyProtection="1">
      <alignment horizontal="center"/>
      <protection locked="0"/>
    </xf>
    <xf numFmtId="170" fontId="0" fillId="38" borderId="18" xfId="0" applyNumberFormat="1" applyFill="1" applyBorder="1" applyAlignment="1" applyProtection="1">
      <alignment horizontal="center"/>
      <protection locked="0"/>
    </xf>
    <xf numFmtId="0" fontId="1" fillId="33" borderId="0" xfId="0" applyFont="1" applyFill="1" applyAlignment="1">
      <alignment horizontal="right"/>
    </xf>
    <xf numFmtId="164" fontId="0" fillId="34" borderId="16" xfId="0" applyNumberFormat="1" applyFill="1" applyBorder="1" applyAlignment="1">
      <alignment horizontal="center"/>
    </xf>
    <xf numFmtId="164" fontId="0" fillId="34" borderId="18" xfId="0" applyNumberFormat="1" applyFill="1" applyBorder="1" applyAlignment="1">
      <alignment horizontal="center"/>
    </xf>
    <xf numFmtId="0" fontId="0" fillId="34" borderId="16" xfId="0" applyFill="1" applyBorder="1" applyAlignment="1">
      <alignment horizontal="center"/>
    </xf>
    <xf numFmtId="0" fontId="0" fillId="34" borderId="18" xfId="0" applyFill="1" applyBorder="1" applyAlignment="1">
      <alignment horizontal="center"/>
    </xf>
    <xf numFmtId="0" fontId="0" fillId="38" borderId="36" xfId="0" applyFill="1" applyBorder="1" applyAlignment="1" applyProtection="1">
      <alignment horizontal="center" vertical="center" wrapText="1"/>
      <protection locked="0"/>
    </xf>
    <xf numFmtId="0" fontId="0" fillId="38" borderId="12" xfId="0" applyFill="1" applyBorder="1" applyAlignment="1" applyProtection="1">
      <alignment horizontal="center" vertical="center" wrapText="1"/>
      <protection locked="0"/>
    </xf>
    <xf numFmtId="0" fontId="0" fillId="38" borderId="37" xfId="0" applyFill="1" applyBorder="1" applyAlignment="1" applyProtection="1">
      <alignment horizontal="center" vertical="center" wrapText="1"/>
      <protection locked="0"/>
    </xf>
    <xf numFmtId="0" fontId="0" fillId="38" borderId="20" xfId="0" applyFill="1" applyBorder="1" applyAlignment="1" applyProtection="1">
      <alignment horizontal="center" vertical="center" wrapText="1"/>
      <protection locked="0"/>
    </xf>
    <xf numFmtId="0" fontId="0" fillId="38" borderId="0" xfId="0" applyFill="1" applyBorder="1" applyAlignment="1" applyProtection="1">
      <alignment horizontal="center" vertical="center" wrapText="1"/>
      <protection locked="0"/>
    </xf>
    <xf numFmtId="0" fontId="0" fillId="38" borderId="35" xfId="0" applyFill="1" applyBorder="1" applyAlignment="1" applyProtection="1">
      <alignment horizontal="center" vertical="center" wrapText="1"/>
      <protection locked="0"/>
    </xf>
    <xf numFmtId="0" fontId="0" fillId="38" borderId="38" xfId="0" applyFill="1" applyBorder="1" applyAlignment="1" applyProtection="1">
      <alignment horizontal="center" vertical="center" wrapText="1"/>
      <protection locked="0"/>
    </xf>
    <xf numFmtId="0" fontId="0" fillId="38" borderId="11" xfId="0" applyFill="1" applyBorder="1" applyAlignment="1" applyProtection="1">
      <alignment horizontal="center" vertical="center" wrapText="1"/>
      <protection locked="0"/>
    </xf>
    <xf numFmtId="0" fontId="0" fillId="38" borderId="39" xfId="0" applyFill="1" applyBorder="1" applyAlignment="1" applyProtection="1">
      <alignment horizontal="center" vertical="center" wrapText="1"/>
      <protection locked="0"/>
    </xf>
    <xf numFmtId="3" fontId="0" fillId="34" borderId="10" xfId="0" applyNumberFormat="1" applyFill="1" applyBorder="1" applyAlignment="1">
      <alignment horizontal="center"/>
    </xf>
    <xf numFmtId="0" fontId="1" fillId="37" borderId="16" xfId="0" applyFont="1" applyFill="1" applyBorder="1" applyAlignment="1">
      <alignment horizontal="center"/>
    </xf>
    <xf numFmtId="0" fontId="1" fillId="37" borderId="17" xfId="0" applyFont="1" applyFill="1" applyBorder="1" applyAlignment="1">
      <alignment horizontal="center"/>
    </xf>
    <xf numFmtId="0" fontId="1" fillId="37" borderId="18" xfId="0" applyFont="1" applyFill="1" applyBorder="1" applyAlignment="1">
      <alignment horizontal="center"/>
    </xf>
    <xf numFmtId="0" fontId="1" fillId="36" borderId="15" xfId="0" applyFont="1" applyFill="1" applyBorder="1" applyAlignment="1">
      <alignment horizontal="center" vertical="center"/>
    </xf>
    <xf numFmtId="0" fontId="1" fillId="36" borderId="14" xfId="0" applyFont="1" applyFill="1" applyBorder="1" applyAlignment="1">
      <alignment horizontal="center" vertical="center"/>
    </xf>
    <xf numFmtId="0" fontId="2" fillId="33" borderId="0" xfId="0" applyFont="1" applyFill="1" applyBorder="1" applyAlignment="1" applyProtection="1">
      <alignment horizontal="center"/>
      <protection locked="0"/>
    </xf>
    <xf numFmtId="0" fontId="2" fillId="0" borderId="0" xfId="0" applyFont="1" applyBorder="1" applyAlignment="1">
      <alignment horizontal="center"/>
    </xf>
    <xf numFmtId="0" fontId="1" fillId="36" borderId="10" xfId="0" applyFont="1" applyFill="1" applyBorder="1" applyAlignment="1">
      <alignment horizontal="left" vertical="center" wrapText="1"/>
    </xf>
    <xf numFmtId="0" fontId="0" fillId="38" borderId="10" xfId="0" applyFont="1" applyFill="1" applyBorder="1" applyAlignment="1" applyProtection="1">
      <alignment horizontal="center" vertical="center" wrapText="1"/>
      <protection locked="0"/>
    </xf>
    <xf numFmtId="0" fontId="0" fillId="38" borderId="15" xfId="0" applyFont="1" applyFill="1" applyBorder="1" applyAlignment="1" applyProtection="1">
      <alignment horizontal="center" vertical="center" wrapText="1"/>
      <protection locked="0"/>
    </xf>
    <xf numFmtId="0" fontId="0" fillId="38" borderId="19" xfId="0" applyFont="1" applyFill="1" applyBorder="1" applyAlignment="1" applyProtection="1">
      <alignment horizontal="center" vertical="center" wrapText="1"/>
      <protection locked="0"/>
    </xf>
    <xf numFmtId="0" fontId="0" fillId="38" borderId="14" xfId="0" applyFont="1" applyFill="1" applyBorder="1" applyAlignment="1" applyProtection="1">
      <alignment horizontal="center" vertical="center" wrapText="1"/>
      <protection locked="0"/>
    </xf>
    <xf numFmtId="0" fontId="1" fillId="36" borderId="15" xfId="0" applyFont="1" applyFill="1" applyBorder="1" applyAlignment="1">
      <alignment horizontal="left" vertical="center" wrapText="1"/>
    </xf>
    <xf numFmtId="0" fontId="1" fillId="36" borderId="19" xfId="0" applyFont="1" applyFill="1" applyBorder="1" applyAlignment="1">
      <alignment horizontal="left" vertical="center" wrapText="1"/>
    </xf>
    <xf numFmtId="0" fontId="1" fillId="36" borderId="14" xfId="0" applyFont="1" applyFill="1" applyBorder="1" applyAlignment="1">
      <alignment horizontal="left" vertical="center" wrapText="1"/>
    </xf>
    <xf numFmtId="0" fontId="0" fillId="38" borderId="15" xfId="0" applyFill="1" applyBorder="1" applyAlignment="1" applyProtection="1">
      <alignment horizontal="center" vertical="center" wrapText="1"/>
      <protection locked="0"/>
    </xf>
    <xf numFmtId="0" fontId="0" fillId="38" borderId="19" xfId="0" applyFill="1" applyBorder="1" applyAlignment="1" applyProtection="1">
      <alignment horizontal="center" vertical="center" wrapText="1"/>
      <protection locked="0"/>
    </xf>
    <xf numFmtId="0" fontId="0" fillId="38" borderId="14" xfId="0" applyFill="1" applyBorder="1" applyAlignment="1" applyProtection="1">
      <alignment horizontal="center" vertical="center" wrapText="1"/>
      <protection locked="0"/>
    </xf>
    <xf numFmtId="0" fontId="0" fillId="0" borderId="19" xfId="0" applyBorder="1" applyAlignment="1">
      <alignment/>
    </xf>
    <xf numFmtId="0" fontId="0" fillId="0" borderId="14" xfId="0" applyBorder="1" applyAlignment="1">
      <alignment/>
    </xf>
    <xf numFmtId="0" fontId="0" fillId="0" borderId="19" xfId="0" applyBorder="1" applyAlignment="1" applyProtection="1">
      <alignment/>
      <protection locked="0"/>
    </xf>
    <xf numFmtId="0" fontId="0" fillId="0" borderId="14" xfId="0" applyBorder="1" applyAlignment="1" applyProtection="1">
      <alignment/>
      <protection locked="0"/>
    </xf>
    <xf numFmtId="0" fontId="1" fillId="38" borderId="40" xfId="0" applyFont="1" applyFill="1" applyBorder="1" applyAlignment="1">
      <alignment horizontal="center" vertical="center"/>
    </xf>
    <xf numFmtId="0" fontId="1" fillId="38" borderId="41" xfId="0" applyFont="1" applyFill="1" applyBorder="1" applyAlignment="1">
      <alignment horizontal="center" vertical="center"/>
    </xf>
    <xf numFmtId="0" fontId="1" fillId="38" borderId="42" xfId="0" applyFont="1" applyFill="1" applyBorder="1" applyAlignment="1">
      <alignment horizontal="center" vertical="center"/>
    </xf>
    <xf numFmtId="0" fontId="1" fillId="38" borderId="43" xfId="0" applyFont="1" applyFill="1" applyBorder="1" applyAlignment="1">
      <alignment horizontal="center" vertical="center"/>
    </xf>
    <xf numFmtId="0" fontId="1" fillId="38" borderId="10" xfId="0" applyFont="1" applyFill="1" applyBorder="1" applyAlignment="1">
      <alignment horizontal="center" vertical="center"/>
    </xf>
    <xf numFmtId="0" fontId="1" fillId="38" borderId="44" xfId="0" applyFont="1" applyFill="1" applyBorder="1" applyAlignment="1">
      <alignment horizontal="center" vertical="center"/>
    </xf>
    <xf numFmtId="0" fontId="1" fillId="34" borderId="43"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45" xfId="0" applyFont="1" applyFill="1" applyBorder="1" applyAlignment="1">
      <alignment horizontal="center" vertical="center"/>
    </xf>
    <xf numFmtId="0" fontId="1" fillId="34" borderId="15" xfId="0" applyFont="1" applyFill="1" applyBorder="1" applyAlignment="1">
      <alignment horizontal="center" vertical="center"/>
    </xf>
    <xf numFmtId="0" fontId="1" fillId="34" borderId="46" xfId="0" applyFont="1" applyFill="1" applyBorder="1" applyAlignment="1">
      <alignment horizontal="center" vertical="center"/>
    </xf>
    <xf numFmtId="0" fontId="1" fillId="34" borderId="47" xfId="0" applyFont="1" applyFill="1" applyBorder="1" applyAlignment="1">
      <alignment horizontal="center" vertical="center"/>
    </xf>
    <xf numFmtId="0" fontId="1" fillId="38" borderId="43"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1" fillId="36" borderId="43" xfId="0" applyFont="1" applyFill="1" applyBorder="1" applyAlignment="1">
      <alignment horizontal="center" vertical="center"/>
    </xf>
    <xf numFmtId="0" fontId="1" fillId="36" borderId="10" xfId="0" applyFont="1" applyFill="1" applyBorder="1" applyAlignment="1">
      <alignment horizontal="center" vertical="center"/>
    </xf>
    <xf numFmtId="0" fontId="1" fillId="35" borderId="48" xfId="0" applyFont="1" applyFill="1" applyBorder="1" applyAlignment="1">
      <alignment horizontal="center" vertical="center"/>
    </xf>
    <xf numFmtId="0" fontId="1" fillId="35" borderId="37" xfId="0" applyFont="1" applyFill="1" applyBorder="1" applyAlignment="1">
      <alignment horizontal="center" vertical="center"/>
    </xf>
    <xf numFmtId="0" fontId="1" fillId="35" borderId="49" xfId="0" applyFont="1" applyFill="1" applyBorder="1" applyAlignment="1">
      <alignment horizontal="center" vertical="center"/>
    </xf>
    <xf numFmtId="0" fontId="1" fillId="35" borderId="35" xfId="0" applyFont="1" applyFill="1" applyBorder="1" applyAlignment="1">
      <alignment horizontal="center" vertical="center"/>
    </xf>
    <xf numFmtId="0" fontId="1" fillId="35" borderId="50" xfId="0" applyFont="1" applyFill="1" applyBorder="1" applyAlignment="1">
      <alignment horizontal="center" vertical="center"/>
    </xf>
    <xf numFmtId="0" fontId="1" fillId="35" borderId="39" xfId="0" applyFont="1" applyFill="1" applyBorder="1" applyAlignment="1">
      <alignment horizontal="center" vertical="center"/>
    </xf>
    <xf numFmtId="0" fontId="1" fillId="37" borderId="48" xfId="0" applyFont="1" applyFill="1" applyBorder="1" applyAlignment="1">
      <alignment horizontal="center" vertical="center"/>
    </xf>
    <xf numFmtId="0" fontId="1" fillId="37" borderId="37" xfId="0" applyFont="1" applyFill="1" applyBorder="1" applyAlignment="1">
      <alignment horizontal="center" vertical="center"/>
    </xf>
    <xf numFmtId="0" fontId="1" fillId="37" borderId="49" xfId="0" applyFont="1" applyFill="1" applyBorder="1" applyAlignment="1">
      <alignment horizontal="center" vertical="center"/>
    </xf>
    <xf numFmtId="0" fontId="1" fillId="37" borderId="35" xfId="0" applyFont="1" applyFill="1" applyBorder="1" applyAlignment="1">
      <alignment horizontal="center" vertical="center"/>
    </xf>
    <xf numFmtId="0" fontId="1" fillId="37" borderId="50" xfId="0" applyFont="1" applyFill="1" applyBorder="1" applyAlignment="1">
      <alignment horizontal="center" vertical="center"/>
    </xf>
    <xf numFmtId="0" fontId="1" fillId="37" borderId="39" xfId="0" applyFont="1" applyFill="1" applyBorder="1" applyAlignment="1">
      <alignment horizontal="center" vertical="center"/>
    </xf>
    <xf numFmtId="0" fontId="1" fillId="33" borderId="36" xfId="0" applyFont="1" applyFill="1" applyBorder="1" applyAlignment="1">
      <alignment horizontal="center"/>
    </xf>
    <xf numFmtId="0" fontId="1" fillId="33" borderId="12" xfId="0" applyFont="1" applyFill="1" applyBorder="1" applyAlignment="1">
      <alignment horizontal="center"/>
    </xf>
    <xf numFmtId="0" fontId="1" fillId="33" borderId="37" xfId="0" applyFont="1" applyFill="1" applyBorder="1" applyAlignment="1">
      <alignment horizontal="center"/>
    </xf>
    <xf numFmtId="0" fontId="5" fillId="33" borderId="15" xfId="0" applyFont="1" applyFill="1" applyBorder="1" applyAlignment="1">
      <alignment horizontal="center" vertical="center"/>
    </xf>
    <xf numFmtId="0" fontId="5" fillId="33" borderId="14"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xf>
    <xf numFmtId="0" fontId="1" fillId="0" borderId="18" xfId="0" applyFont="1" applyBorder="1" applyAlignment="1">
      <alignment horizontal="center"/>
    </xf>
    <xf numFmtId="0" fontId="1" fillId="33" borderId="20" xfId="0" applyFont="1" applyFill="1" applyBorder="1" applyAlignment="1">
      <alignment horizontal="center"/>
    </xf>
    <xf numFmtId="0" fontId="1" fillId="33" borderId="0" xfId="0" applyFont="1" applyFill="1" applyBorder="1" applyAlignment="1">
      <alignment horizontal="center"/>
    </xf>
    <xf numFmtId="0" fontId="1" fillId="33" borderId="35" xfId="0" applyFont="1"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11" fillId="0" borderId="31" xfId="0" applyFont="1" applyBorder="1" applyAlignment="1">
      <alignment horizont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11" fillId="0" borderId="28" xfId="0" applyFont="1" applyBorder="1" applyAlignment="1">
      <alignment horizontal="center"/>
    </xf>
    <xf numFmtId="0" fontId="12" fillId="0" borderId="10" xfId="0" applyFont="1" applyBorder="1" applyAlignment="1">
      <alignment horizontal="center"/>
    </xf>
    <xf numFmtId="0" fontId="11" fillId="0" borderId="51"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Worksheet"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J80"/>
  <sheetViews>
    <sheetView zoomScale="95" zoomScaleNormal="95" zoomScalePageLayoutView="0" workbookViewId="0" topLeftCell="A1">
      <selection activeCell="A1" sqref="A1"/>
    </sheetView>
  </sheetViews>
  <sheetFormatPr defaultColWidth="11.00390625" defaultRowHeight="15" customHeight="1"/>
  <cols>
    <col min="1" max="1" width="84.625" style="0" customWidth="1"/>
    <col min="2" max="16384" width="8.875" style="0" customWidth="1"/>
  </cols>
  <sheetData>
    <row r="1" ht="15" customHeight="1">
      <c r="A1" s="7" t="s">
        <v>275</v>
      </c>
    </row>
    <row r="2" ht="15" customHeight="1">
      <c r="A2" s="7" t="s">
        <v>55</v>
      </c>
    </row>
    <row r="3" ht="9.75" customHeight="1">
      <c r="A3" s="7"/>
    </row>
    <row r="4" ht="15" customHeight="1">
      <c r="A4" s="5" t="s">
        <v>52</v>
      </c>
    </row>
    <row r="5" ht="9.75" customHeight="1">
      <c r="A5" s="4"/>
    </row>
    <row r="6" ht="15" customHeight="1">
      <c r="A6" s="4" t="s">
        <v>291</v>
      </c>
    </row>
    <row r="7" ht="15" customHeight="1">
      <c r="A7" s="4" t="s">
        <v>293</v>
      </c>
    </row>
    <row r="8" ht="15" customHeight="1">
      <c r="A8" s="2" t="s">
        <v>292</v>
      </c>
    </row>
    <row r="9" ht="15" customHeight="1">
      <c r="A9" s="2" t="s">
        <v>294</v>
      </c>
    </row>
    <row r="10" spans="1:10" ht="15" customHeight="1">
      <c r="A10" s="2" t="s">
        <v>295</v>
      </c>
      <c r="E10" t="s">
        <v>0</v>
      </c>
      <c r="J10" t="s">
        <v>0</v>
      </c>
    </row>
    <row r="11" ht="15" customHeight="1">
      <c r="A11" s="2" t="s">
        <v>297</v>
      </c>
    </row>
    <row r="12" ht="15" customHeight="1">
      <c r="A12" s="2" t="s">
        <v>298</v>
      </c>
    </row>
    <row r="13" ht="15" customHeight="1">
      <c r="A13" s="2" t="s">
        <v>296</v>
      </c>
    </row>
    <row r="14" ht="9.75" customHeight="1">
      <c r="A14" s="2" t="s">
        <v>0</v>
      </c>
    </row>
    <row r="15" ht="15" customHeight="1">
      <c r="A15" s="2" t="s">
        <v>277</v>
      </c>
    </row>
    <row r="16" ht="15" customHeight="1">
      <c r="A16" s="2" t="s">
        <v>278</v>
      </c>
    </row>
    <row r="17" ht="15" customHeight="1">
      <c r="A17" s="2" t="s">
        <v>279</v>
      </c>
    </row>
    <row r="18" ht="15" customHeight="1">
      <c r="A18" s="2" t="s">
        <v>280</v>
      </c>
    </row>
    <row r="19" ht="15" customHeight="1">
      <c r="A19" s="2" t="s">
        <v>281</v>
      </c>
    </row>
    <row r="20" ht="15" customHeight="1">
      <c r="A20" s="2" t="s">
        <v>282</v>
      </c>
    </row>
    <row r="21" ht="15" customHeight="1">
      <c r="A21" s="2" t="s">
        <v>276</v>
      </c>
    </row>
    <row r="22" ht="9.75" customHeight="1">
      <c r="A22" t="s">
        <v>0</v>
      </c>
    </row>
    <row r="23" ht="15" customHeight="1">
      <c r="A23" s="5" t="s">
        <v>283</v>
      </c>
    </row>
    <row r="24" ht="9.75" customHeight="1">
      <c r="A24" s="5"/>
    </row>
    <row r="25" ht="15" customHeight="1">
      <c r="A25" s="2" t="s">
        <v>284</v>
      </c>
    </row>
    <row r="26" ht="15" customHeight="1">
      <c r="A26" s="2" t="s">
        <v>285</v>
      </c>
    </row>
    <row r="27" ht="15" customHeight="1">
      <c r="A27" s="2" t="s">
        <v>286</v>
      </c>
    </row>
    <row r="28" ht="15" customHeight="1">
      <c r="A28" s="2" t="s">
        <v>300</v>
      </c>
    </row>
    <row r="29" ht="9.75" customHeight="1">
      <c r="A29" s="2" t="s">
        <v>0</v>
      </c>
    </row>
    <row r="30" ht="15" customHeight="1">
      <c r="A30" s="5" t="s">
        <v>165</v>
      </c>
    </row>
    <row r="31" ht="9.75" customHeight="1">
      <c r="A31" s="4"/>
    </row>
    <row r="32" ht="15" customHeight="1">
      <c r="A32" s="4" t="s">
        <v>287</v>
      </c>
    </row>
    <row r="33" ht="15" customHeight="1">
      <c r="A33" s="4" t="s">
        <v>288</v>
      </c>
    </row>
    <row r="34" ht="15" customHeight="1">
      <c r="A34" s="4" t="s">
        <v>290</v>
      </c>
    </row>
    <row r="35" ht="15" customHeight="1">
      <c r="A35" s="4" t="s">
        <v>289</v>
      </c>
    </row>
    <row r="36" ht="9.75" customHeight="1">
      <c r="A36" s="4"/>
    </row>
    <row r="37" ht="15" customHeight="1">
      <c r="A37" s="5" t="s">
        <v>101</v>
      </c>
    </row>
    <row r="38" ht="9.75" customHeight="1">
      <c r="A38" s="4"/>
    </row>
    <row r="39" ht="15" customHeight="1">
      <c r="A39" s="2" t="s">
        <v>299</v>
      </c>
    </row>
    <row r="40" ht="15" customHeight="1">
      <c r="A40" s="2" t="s">
        <v>325</v>
      </c>
    </row>
    <row r="41" ht="15" customHeight="1">
      <c r="A41" s="2" t="s">
        <v>326</v>
      </c>
    </row>
    <row r="42" ht="15" customHeight="1">
      <c r="A42" s="2" t="s">
        <v>301</v>
      </c>
    </row>
    <row r="43" ht="15" customHeight="1">
      <c r="A43" s="2" t="s">
        <v>303</v>
      </c>
    </row>
    <row r="44" ht="15" customHeight="1">
      <c r="A44" s="2" t="s">
        <v>302</v>
      </c>
    </row>
    <row r="45" ht="15" customHeight="1">
      <c r="A45" s="2" t="s">
        <v>304</v>
      </c>
    </row>
    <row r="46" ht="9.75" customHeight="1">
      <c r="A46" s="2"/>
    </row>
    <row r="47" ht="15" customHeight="1">
      <c r="A47" s="5" t="s">
        <v>53</v>
      </c>
    </row>
    <row r="48" ht="9.75" customHeight="1">
      <c r="A48" s="5"/>
    </row>
    <row r="49" ht="15" customHeight="1">
      <c r="A49" s="2" t="s">
        <v>54</v>
      </c>
    </row>
    <row r="50" ht="15" customHeight="1">
      <c r="A50" s="2" t="s">
        <v>56</v>
      </c>
    </row>
    <row r="51" ht="9.75" customHeight="1">
      <c r="A51" s="2"/>
    </row>
    <row r="52" ht="15" customHeight="1">
      <c r="A52" s="2" t="s">
        <v>188</v>
      </c>
    </row>
    <row r="53" ht="15" customHeight="1">
      <c r="A53" s="2" t="s">
        <v>189</v>
      </c>
    </row>
    <row r="54" ht="15" customHeight="1">
      <c r="A54" s="6"/>
    </row>
    <row r="55" ht="15" customHeight="1">
      <c r="A55" s="6"/>
    </row>
    <row r="56" ht="15" customHeight="1">
      <c r="A56" s="6"/>
    </row>
    <row r="57" ht="15" customHeight="1">
      <c r="A57" s="6"/>
    </row>
    <row r="58" ht="15" customHeight="1">
      <c r="A58" s="6"/>
    </row>
    <row r="59" ht="15" customHeight="1">
      <c r="A59" s="6"/>
    </row>
    <row r="60" ht="15" customHeight="1">
      <c r="A60" s="6"/>
    </row>
    <row r="61" ht="15" customHeight="1">
      <c r="A61" s="6"/>
    </row>
    <row r="62" ht="15" customHeight="1">
      <c r="A62" s="6"/>
    </row>
    <row r="63" ht="15" customHeight="1">
      <c r="A63" s="6"/>
    </row>
    <row r="64" ht="15" customHeight="1">
      <c r="A64" s="6"/>
    </row>
    <row r="65" ht="15" customHeight="1">
      <c r="A65" s="6"/>
    </row>
    <row r="66" ht="15" customHeight="1">
      <c r="A66" s="6"/>
    </row>
    <row r="67" ht="15" customHeight="1">
      <c r="A67" s="6"/>
    </row>
    <row r="68" ht="15" customHeight="1">
      <c r="A68" s="6"/>
    </row>
    <row r="69" ht="15" customHeight="1">
      <c r="A69" s="6"/>
    </row>
    <row r="70" ht="15" customHeight="1">
      <c r="A70" s="6"/>
    </row>
    <row r="71" ht="15" customHeight="1">
      <c r="A71" s="6"/>
    </row>
    <row r="72" ht="15" customHeight="1">
      <c r="A72" s="6"/>
    </row>
    <row r="73" ht="15" customHeight="1">
      <c r="A73" s="6"/>
    </row>
    <row r="74" ht="15" customHeight="1">
      <c r="A74" s="6"/>
    </row>
    <row r="75" ht="15" customHeight="1">
      <c r="A75" s="6"/>
    </row>
    <row r="76" ht="15" customHeight="1">
      <c r="A76" s="6"/>
    </row>
    <row r="77" ht="15" customHeight="1">
      <c r="A77" s="6"/>
    </row>
    <row r="78" ht="15" customHeight="1">
      <c r="A78" s="6"/>
    </row>
    <row r="79" ht="15" customHeight="1">
      <c r="A79" s="6"/>
    </row>
    <row r="80" ht="15" customHeight="1">
      <c r="A80" s="6"/>
    </row>
  </sheetData>
  <sheetProtection password="DF33" sheet="1" objects="1" scenarios="1"/>
  <printOptions horizontalCentered="1" verticalCentered="1"/>
  <pageMargins left="0.5" right="0.5" top="0.75" bottom="0.75" header="0.5" footer="0.5"/>
  <pageSetup horizontalDpi="600" verticalDpi="600" orientation="portrait" scale="95"/>
  <headerFooter alignWithMargins="0">
    <oddFooter>&amp;C&amp;11(UAFRRI 1.4, Excel Spreadsheet)&amp;R&amp;11January, 2004</oddFooter>
  </headerFooter>
</worksheet>
</file>

<file path=xl/worksheets/sheet2.xml><?xml version="1.0" encoding="utf-8"?>
<worksheet xmlns="http://schemas.openxmlformats.org/spreadsheetml/2006/main" xmlns:r="http://schemas.openxmlformats.org/officeDocument/2006/relationships">
  <sheetPr codeName="Sheet2"/>
  <dimension ref="A1:AA69"/>
  <sheetViews>
    <sheetView tabSelected="1" zoomScale="75" zoomScaleNormal="75" zoomScalePageLayoutView="0" workbookViewId="0" topLeftCell="A1">
      <selection activeCell="B3" sqref="B3:D3"/>
    </sheetView>
  </sheetViews>
  <sheetFormatPr defaultColWidth="11.00390625" defaultRowHeight="15.75"/>
  <cols>
    <col min="1" max="1" width="24.125" style="0" bestFit="1" customWidth="1"/>
    <col min="2" max="9" width="9.125" style="0" customWidth="1"/>
    <col min="10" max="10" width="8.125" style="0" customWidth="1"/>
    <col min="11" max="11" width="8.875" style="0" customWidth="1"/>
    <col min="12" max="12" width="9.125" style="0" bestFit="1" customWidth="1"/>
    <col min="13" max="20" width="8.875" style="0" customWidth="1"/>
    <col min="21" max="21" width="19.125" style="0" bestFit="1" customWidth="1"/>
    <col min="22" max="22" width="10.625" style="0" bestFit="1" customWidth="1"/>
    <col min="23" max="23" width="8.875" style="0" customWidth="1"/>
    <col min="24" max="24" width="15.125" style="0" bestFit="1" customWidth="1"/>
    <col min="25" max="25" width="8.875" style="0" customWidth="1"/>
    <col min="26" max="26" width="19.625" style="0" customWidth="1"/>
    <col min="27" max="27" width="11.625" style="0" bestFit="1" customWidth="1"/>
    <col min="28" max="16384" width="8.875" style="0" customWidth="1"/>
  </cols>
  <sheetData>
    <row r="1" spans="1:27" ht="17.25" customHeight="1">
      <c r="A1" s="122" t="s">
        <v>114</v>
      </c>
      <c r="B1" s="122"/>
      <c r="C1" s="122"/>
      <c r="D1" s="122"/>
      <c r="E1" s="122"/>
      <c r="F1" s="122"/>
      <c r="G1" s="122"/>
      <c r="H1" s="122"/>
      <c r="I1" s="122"/>
      <c r="U1" s="14" t="s">
        <v>60</v>
      </c>
      <c r="V1" s="40"/>
      <c r="X1" s="40" t="s">
        <v>192</v>
      </c>
      <c r="Z1" s="14" t="s">
        <v>97</v>
      </c>
      <c r="AA1" s="40" t="s">
        <v>264</v>
      </c>
    </row>
    <row r="2" spans="1:27" ht="15" customHeight="1">
      <c r="A2" s="123" t="s">
        <v>0</v>
      </c>
      <c r="B2" s="123"/>
      <c r="C2" s="123"/>
      <c r="D2" s="123"/>
      <c r="E2" s="123"/>
      <c r="F2" s="123"/>
      <c r="G2" s="123"/>
      <c r="H2" s="123"/>
      <c r="I2" s="123"/>
      <c r="U2" t="s">
        <v>0</v>
      </c>
      <c r="X2" t="s">
        <v>0</v>
      </c>
      <c r="Z2" t="s">
        <v>0</v>
      </c>
      <c r="AA2" t="s">
        <v>0</v>
      </c>
    </row>
    <row r="3" spans="1:27" ht="15" customHeight="1">
      <c r="A3" s="36" t="s">
        <v>94</v>
      </c>
      <c r="B3" s="103" t="s">
        <v>0</v>
      </c>
      <c r="C3" s="115"/>
      <c r="D3" s="104"/>
      <c r="E3" s="120" t="s">
        <v>167</v>
      </c>
      <c r="F3" s="121"/>
      <c r="G3" s="103" t="s">
        <v>0</v>
      </c>
      <c r="H3" s="115"/>
      <c r="I3" s="38"/>
      <c r="U3" t="s">
        <v>76</v>
      </c>
      <c r="V3" s="41"/>
      <c r="X3" s="89" t="s">
        <v>193</v>
      </c>
      <c r="Z3" t="s">
        <v>9</v>
      </c>
      <c r="AA3" s="41">
        <v>9.4</v>
      </c>
    </row>
    <row r="4" spans="1:27" ht="15" customHeight="1">
      <c r="A4" s="37" t="s">
        <v>98</v>
      </c>
      <c r="B4" s="125" t="s">
        <v>0</v>
      </c>
      <c r="C4" s="126"/>
      <c r="D4" s="127"/>
      <c r="E4" s="120" t="s">
        <v>261</v>
      </c>
      <c r="F4" s="131"/>
      <c r="G4" s="128" t="s">
        <v>0</v>
      </c>
      <c r="H4" s="130"/>
      <c r="I4" s="38"/>
      <c r="U4" t="s">
        <v>77</v>
      </c>
      <c r="V4" s="41"/>
      <c r="X4" s="89" t="s">
        <v>194</v>
      </c>
      <c r="Z4" t="s">
        <v>34</v>
      </c>
      <c r="AA4" s="41">
        <v>12.9</v>
      </c>
    </row>
    <row r="5" spans="1:27" ht="15" customHeight="1">
      <c r="A5" s="36" t="s">
        <v>93</v>
      </c>
      <c r="B5" s="103" t="s">
        <v>0</v>
      </c>
      <c r="C5" s="115"/>
      <c r="D5" s="104"/>
      <c r="E5" s="120" t="s">
        <v>263</v>
      </c>
      <c r="F5" s="121"/>
      <c r="G5" s="92" t="str">
        <f>IF(G3=" "," ",VLOOKUP(G3,$Z$2:$AA$48,2))</f>
        <v> </v>
      </c>
      <c r="H5" s="6"/>
      <c r="I5" s="94"/>
      <c r="U5" t="s">
        <v>78</v>
      </c>
      <c r="V5" s="41"/>
      <c r="X5" s="89" t="s">
        <v>195</v>
      </c>
      <c r="Z5" t="s">
        <v>5</v>
      </c>
      <c r="AA5" s="41">
        <v>11.7</v>
      </c>
    </row>
    <row r="6" spans="1:27" ht="15" customHeight="1">
      <c r="A6" s="36" t="s">
        <v>96</v>
      </c>
      <c r="B6" s="128">
        <f ca="1">TODAY()</f>
        <v>43784</v>
      </c>
      <c r="C6" s="129"/>
      <c r="D6" s="130"/>
      <c r="E6" s="1"/>
      <c r="F6" s="1"/>
      <c r="G6" s="1"/>
      <c r="H6" s="2"/>
      <c r="I6" s="91"/>
      <c r="U6" t="s">
        <v>79</v>
      </c>
      <c r="V6" s="41"/>
      <c r="X6" s="89" t="s">
        <v>196</v>
      </c>
      <c r="Z6" t="s">
        <v>35</v>
      </c>
      <c r="AA6" s="41">
        <v>19.3</v>
      </c>
    </row>
    <row r="7" spans="1:27" ht="15" customHeight="1">
      <c r="A7" s="124"/>
      <c r="B7" s="124"/>
      <c r="C7" s="124"/>
      <c r="D7" s="124"/>
      <c r="E7" s="124"/>
      <c r="F7" s="124"/>
      <c r="G7" s="124"/>
      <c r="H7" s="124"/>
      <c r="I7" s="124"/>
      <c r="U7" t="s">
        <v>80</v>
      </c>
      <c r="V7" s="41"/>
      <c r="W7" s="40"/>
      <c r="X7" s="89" t="s">
        <v>197</v>
      </c>
      <c r="Z7" t="s">
        <v>336</v>
      </c>
      <c r="AA7" s="41">
        <v>6.1</v>
      </c>
    </row>
    <row r="8" spans="1:27" ht="15" customHeight="1">
      <c r="A8" s="9" t="s">
        <v>152</v>
      </c>
      <c r="B8" s="103" t="s">
        <v>0</v>
      </c>
      <c r="C8" s="115"/>
      <c r="D8" s="115"/>
      <c r="E8" s="104"/>
      <c r="F8" s="103" t="s">
        <v>0</v>
      </c>
      <c r="G8" s="115"/>
      <c r="H8" s="115"/>
      <c r="I8" s="104"/>
      <c r="U8" t="s">
        <v>81</v>
      </c>
      <c r="V8" s="41"/>
      <c r="X8" s="89" t="s">
        <v>198</v>
      </c>
      <c r="Z8" t="s">
        <v>11</v>
      </c>
      <c r="AA8" s="41">
        <v>7.5</v>
      </c>
    </row>
    <row r="9" spans="1:27" ht="15" customHeight="1">
      <c r="A9" s="9" t="s">
        <v>123</v>
      </c>
      <c r="B9" s="116" t="s">
        <v>63</v>
      </c>
      <c r="C9" s="117"/>
      <c r="D9" s="116" t="s">
        <v>64</v>
      </c>
      <c r="E9" s="117"/>
      <c r="F9" s="116" t="s">
        <v>63</v>
      </c>
      <c r="G9" s="117"/>
      <c r="H9" s="116" t="s">
        <v>64</v>
      </c>
      <c r="I9" s="117"/>
      <c r="U9" t="s">
        <v>82</v>
      </c>
      <c r="V9" s="41"/>
      <c r="W9" s="41"/>
      <c r="X9" s="89" t="s">
        <v>199</v>
      </c>
      <c r="Z9" t="s">
        <v>12</v>
      </c>
      <c r="AA9" s="41">
        <v>14.6</v>
      </c>
    </row>
    <row r="10" spans="1:27" ht="15" customHeight="1">
      <c r="A10" s="9" t="s">
        <v>65</v>
      </c>
      <c r="B10" s="103" t="s">
        <v>0</v>
      </c>
      <c r="C10" s="104"/>
      <c r="D10" s="103" t="s">
        <v>0</v>
      </c>
      <c r="E10" s="104"/>
      <c r="F10" s="103" t="s">
        <v>0</v>
      </c>
      <c r="G10" s="104"/>
      <c r="H10" s="103" t="s">
        <v>0</v>
      </c>
      <c r="I10" s="104"/>
      <c r="L10" s="50"/>
      <c r="U10" t="s">
        <v>83</v>
      </c>
      <c r="V10" s="41"/>
      <c r="W10" s="41"/>
      <c r="X10" s="89" t="s">
        <v>200</v>
      </c>
      <c r="Z10" t="s">
        <v>13</v>
      </c>
      <c r="AA10" s="41">
        <v>13.3</v>
      </c>
    </row>
    <row r="11" spans="1:27" ht="15" customHeight="1">
      <c r="A11" s="9" t="s">
        <v>99</v>
      </c>
      <c r="B11" s="103" t="s">
        <v>0</v>
      </c>
      <c r="C11" s="104"/>
      <c r="D11" s="103" t="s">
        <v>0</v>
      </c>
      <c r="E11" s="104"/>
      <c r="F11" s="103" t="s">
        <v>0</v>
      </c>
      <c r="G11" s="104"/>
      <c r="H11" s="103" t="s">
        <v>0</v>
      </c>
      <c r="I11" s="104"/>
      <c r="U11" t="s">
        <v>84</v>
      </c>
      <c r="V11" s="41"/>
      <c r="W11" s="41"/>
      <c r="X11" s="89" t="s">
        <v>201</v>
      </c>
      <c r="Z11" t="s">
        <v>14</v>
      </c>
      <c r="AA11" s="41">
        <v>16.4</v>
      </c>
    </row>
    <row r="12" spans="1:27" ht="15" customHeight="1">
      <c r="A12" s="9" t="s">
        <v>66</v>
      </c>
      <c r="B12" s="103" t="s">
        <v>0</v>
      </c>
      <c r="C12" s="104"/>
      <c r="D12" s="103" t="s">
        <v>0</v>
      </c>
      <c r="E12" s="104"/>
      <c r="F12" s="103" t="s">
        <v>0</v>
      </c>
      <c r="G12" s="104"/>
      <c r="H12" s="103" t="s">
        <v>0</v>
      </c>
      <c r="I12" s="104"/>
      <c r="U12" t="s">
        <v>85</v>
      </c>
      <c r="V12" s="41"/>
      <c r="W12" s="41"/>
      <c r="X12" s="89" t="s">
        <v>202</v>
      </c>
      <c r="Z12" t="s">
        <v>15</v>
      </c>
      <c r="AA12" s="41">
        <v>17.6</v>
      </c>
    </row>
    <row r="13" spans="1:27" ht="15" customHeight="1">
      <c r="A13" s="9" t="s">
        <v>92</v>
      </c>
      <c r="B13" s="103" t="s">
        <v>0</v>
      </c>
      <c r="C13" s="104"/>
      <c r="D13" s="103" t="s">
        <v>0</v>
      </c>
      <c r="E13" s="104"/>
      <c r="F13" s="103" t="s">
        <v>0</v>
      </c>
      <c r="G13" s="104"/>
      <c r="H13" s="103" t="s">
        <v>0</v>
      </c>
      <c r="I13" s="104"/>
      <c r="U13" t="s">
        <v>86</v>
      </c>
      <c r="V13" s="41"/>
      <c r="W13" s="41"/>
      <c r="X13" s="89" t="s">
        <v>203</v>
      </c>
      <c r="Z13" t="s">
        <v>36</v>
      </c>
      <c r="AA13" s="41">
        <v>19</v>
      </c>
    </row>
    <row r="14" spans="1:27" ht="15" customHeight="1">
      <c r="A14" s="9" t="s">
        <v>62</v>
      </c>
      <c r="B14" s="103" t="s">
        <v>0</v>
      </c>
      <c r="C14" s="104"/>
      <c r="D14" s="103" t="s">
        <v>0</v>
      </c>
      <c r="E14" s="104"/>
      <c r="F14" s="103" t="s">
        <v>0</v>
      </c>
      <c r="G14" s="104"/>
      <c r="H14" s="103" t="s">
        <v>0</v>
      </c>
      <c r="I14" s="104"/>
      <c r="U14" t="s">
        <v>87</v>
      </c>
      <c r="V14" s="41"/>
      <c r="W14" s="41"/>
      <c r="X14" s="89" t="s">
        <v>204</v>
      </c>
      <c r="Z14" t="s">
        <v>6</v>
      </c>
      <c r="AA14" s="41">
        <v>8.1</v>
      </c>
    </row>
    <row r="15" spans="1:27" ht="15" customHeight="1">
      <c r="A15" s="9" t="s">
        <v>61</v>
      </c>
      <c r="B15" s="103" t="s">
        <v>0</v>
      </c>
      <c r="C15" s="104"/>
      <c r="D15" s="103" t="s">
        <v>0</v>
      </c>
      <c r="E15" s="104"/>
      <c r="F15" s="103" t="s">
        <v>0</v>
      </c>
      <c r="G15" s="104"/>
      <c r="H15" s="103" t="s">
        <v>0</v>
      </c>
      <c r="I15" s="104"/>
      <c r="U15" t="s">
        <v>88</v>
      </c>
      <c r="V15" s="41"/>
      <c r="W15" s="41"/>
      <c r="X15" s="89" t="s">
        <v>205</v>
      </c>
      <c r="Z15" t="s">
        <v>335</v>
      </c>
      <c r="AA15" s="41">
        <v>21</v>
      </c>
    </row>
    <row r="16" spans="1:27" ht="15" customHeight="1">
      <c r="A16" s="9" t="s">
        <v>153</v>
      </c>
      <c r="B16" s="118" t="str">
        <f>IF(B10=""," ",IF(B10=" "," ",B10/B13))</f>
        <v> </v>
      </c>
      <c r="C16" s="119"/>
      <c r="D16" s="118" t="str">
        <f>IF(D10=""," ",IF(D10=" "," ",D10/D13))</f>
        <v> </v>
      </c>
      <c r="E16" s="119"/>
      <c r="F16" s="118" t="str">
        <f>IF(F10=""," ",IF(F10=" "," ",F10/F13))</f>
        <v> </v>
      </c>
      <c r="G16" s="119"/>
      <c r="H16" s="118" t="str">
        <f>IF(H10=""," ",IF(H10=" "," ",H10/H13))</f>
        <v> </v>
      </c>
      <c r="I16" s="119"/>
      <c r="U16" t="s">
        <v>89</v>
      </c>
      <c r="V16" s="41"/>
      <c r="W16" s="41"/>
      <c r="X16" s="89" t="s">
        <v>206</v>
      </c>
      <c r="Z16" t="s">
        <v>16</v>
      </c>
      <c r="AA16" s="41">
        <v>9.6</v>
      </c>
    </row>
    <row r="17" spans="1:27" ht="15" customHeight="1">
      <c r="A17" s="100" t="s">
        <v>160</v>
      </c>
      <c r="B17" s="101"/>
      <c r="C17" s="101"/>
      <c r="D17" s="101"/>
      <c r="E17" s="101"/>
      <c r="F17" s="101"/>
      <c r="G17" s="101"/>
      <c r="H17" s="101"/>
      <c r="I17" s="102"/>
      <c r="U17" t="s">
        <v>90</v>
      </c>
      <c r="V17" s="41"/>
      <c r="W17" s="41"/>
      <c r="X17" s="89" t="s">
        <v>207</v>
      </c>
      <c r="Z17" t="s">
        <v>17</v>
      </c>
      <c r="AA17" s="41">
        <v>11.4</v>
      </c>
    </row>
    <row r="18" spans="1:27" ht="15.75" customHeight="1">
      <c r="A18" s="13" t="s">
        <v>2</v>
      </c>
      <c r="B18" s="103" t="s">
        <v>0</v>
      </c>
      <c r="C18" s="104"/>
      <c r="D18" s="103" t="s">
        <v>0</v>
      </c>
      <c r="E18" s="104"/>
      <c r="F18" s="103" t="s">
        <v>0</v>
      </c>
      <c r="G18" s="104"/>
      <c r="H18" s="103" t="s">
        <v>0</v>
      </c>
      <c r="I18" s="104"/>
      <c r="U18" t="s">
        <v>91</v>
      </c>
      <c r="V18" s="41"/>
      <c r="W18" s="41"/>
      <c r="X18" s="89" t="s">
        <v>208</v>
      </c>
      <c r="Z18" t="s">
        <v>37</v>
      </c>
      <c r="AA18" s="41">
        <v>13.5</v>
      </c>
    </row>
    <row r="19" spans="1:27" ht="15" customHeight="1">
      <c r="A19" s="45" t="s">
        <v>95</v>
      </c>
      <c r="B19" s="103" t="s">
        <v>0</v>
      </c>
      <c r="C19" s="104"/>
      <c r="D19" s="103" t="s">
        <v>0</v>
      </c>
      <c r="E19" s="104"/>
      <c r="F19" s="103" t="s">
        <v>0</v>
      </c>
      <c r="G19" s="104"/>
      <c r="H19" s="103" t="s">
        <v>0</v>
      </c>
      <c r="I19" s="104"/>
      <c r="W19" s="41"/>
      <c r="X19" s="89" t="s">
        <v>209</v>
      </c>
      <c r="Z19" t="s">
        <v>10</v>
      </c>
      <c r="AA19" s="41">
        <v>13.5</v>
      </c>
    </row>
    <row r="20" spans="1:27" ht="15" customHeight="1">
      <c r="A20" s="45" t="s">
        <v>45</v>
      </c>
      <c r="B20" s="103" t="s">
        <v>0</v>
      </c>
      <c r="C20" s="104"/>
      <c r="D20" s="103" t="s">
        <v>0</v>
      </c>
      <c r="E20" s="104"/>
      <c r="F20" s="103" t="s">
        <v>0</v>
      </c>
      <c r="G20" s="104"/>
      <c r="H20" s="103" t="s">
        <v>0</v>
      </c>
      <c r="I20" s="104"/>
      <c r="W20" s="41"/>
      <c r="X20" s="89" t="s">
        <v>210</v>
      </c>
      <c r="Z20" t="s">
        <v>18</v>
      </c>
      <c r="AA20" s="41">
        <v>12.3</v>
      </c>
    </row>
    <row r="21" spans="1:27" ht="15" customHeight="1">
      <c r="A21" s="45" t="s">
        <v>178</v>
      </c>
      <c r="B21" s="103" t="s">
        <v>0</v>
      </c>
      <c r="C21" s="104"/>
      <c r="D21" s="103" t="s">
        <v>0</v>
      </c>
      <c r="E21" s="104"/>
      <c r="F21" s="103" t="s">
        <v>0</v>
      </c>
      <c r="G21" s="104"/>
      <c r="H21" s="103" t="s">
        <v>0</v>
      </c>
      <c r="I21" s="104"/>
      <c r="U21" s="14" t="s">
        <v>58</v>
      </c>
      <c r="V21" s="14" t="s">
        <v>267</v>
      </c>
      <c r="W21" s="41"/>
      <c r="X21" s="89" t="s">
        <v>211</v>
      </c>
      <c r="Z21" t="s">
        <v>19</v>
      </c>
      <c r="AA21" s="41">
        <v>16</v>
      </c>
    </row>
    <row r="22" spans="1:27" ht="15" customHeight="1">
      <c r="A22" s="45" t="s">
        <v>324</v>
      </c>
      <c r="B22" s="103" t="s">
        <v>0</v>
      </c>
      <c r="C22" s="104"/>
      <c r="D22" s="103" t="s">
        <v>0</v>
      </c>
      <c r="E22" s="104"/>
      <c r="F22" s="103" t="s">
        <v>0</v>
      </c>
      <c r="G22" s="104"/>
      <c r="H22" s="103" t="s">
        <v>0</v>
      </c>
      <c r="I22" s="104"/>
      <c r="J22" t="s">
        <v>0</v>
      </c>
      <c r="U22" t="s">
        <v>0</v>
      </c>
      <c r="V22" t="s">
        <v>0</v>
      </c>
      <c r="W22" s="41"/>
      <c r="X22" s="89" t="s">
        <v>212</v>
      </c>
      <c r="Z22" t="s">
        <v>28</v>
      </c>
      <c r="AA22" s="41">
        <v>21.4</v>
      </c>
    </row>
    <row r="23" spans="1:27" ht="15" customHeight="1">
      <c r="A23" s="100" t="s">
        <v>164</v>
      </c>
      <c r="B23" s="101"/>
      <c r="C23" s="101"/>
      <c r="D23" s="101"/>
      <c r="E23" s="101"/>
      <c r="F23" s="101"/>
      <c r="G23" s="101"/>
      <c r="H23" s="101"/>
      <c r="I23" s="102"/>
      <c r="U23" s="93" t="s">
        <v>112</v>
      </c>
      <c r="V23" s="46">
        <v>0.94</v>
      </c>
      <c r="W23" s="41"/>
      <c r="X23" s="89" t="s">
        <v>213</v>
      </c>
      <c r="Z23" t="s">
        <v>29</v>
      </c>
      <c r="AA23" s="41">
        <v>8.1</v>
      </c>
    </row>
    <row r="24" spans="1:27" ht="15.75" customHeight="1">
      <c r="A24" s="8" t="s">
        <v>120</v>
      </c>
      <c r="B24" s="132" t="str">
        <f>IF(OR(B18="",B18=" ",B19=" ",B20=" ",B21=" ",B22=" ")," ",(B18+B19+B20+B21+B22))</f>
        <v> </v>
      </c>
      <c r="C24" s="133"/>
      <c r="D24" s="132" t="str">
        <f>IF(OR(D18="",D18=" ",D19=" ",D20=" ",D21=" ",D22=" ")," ",(D18+D19+D20+D21+D22))</f>
        <v> </v>
      </c>
      <c r="E24" s="133"/>
      <c r="F24" s="132" t="str">
        <f>IF(OR(F18="",F18=" ",F19=" ",F20=" ",F21=" ",F22=" ")," ",(F18+F19+F20+F21+F22))</f>
        <v> </v>
      </c>
      <c r="G24" s="133"/>
      <c r="H24" s="132" t="str">
        <f>IF(OR(H18="",H18=" ",H19=" ",H20=" ",H21=" ",H22=" ")," ",(H18+H19+H20+H21+H22))</f>
        <v> </v>
      </c>
      <c r="I24" s="133"/>
      <c r="U24" s="93" t="s">
        <v>104</v>
      </c>
      <c r="V24" s="46">
        <v>0.91</v>
      </c>
      <c r="W24" s="41"/>
      <c r="X24" s="89" t="s">
        <v>214</v>
      </c>
      <c r="Z24" t="s">
        <v>30</v>
      </c>
      <c r="AA24" s="41">
        <v>18</v>
      </c>
    </row>
    <row r="25" spans="1:27" ht="15" customHeight="1">
      <c r="A25" s="8" t="s">
        <v>49</v>
      </c>
      <c r="B25" s="134" t="str">
        <f>IF(B24=" "," ",IF(B24=""," ",IF(B24=0,"Very Low",IF(B24&lt;=9.5,"Very Low",IF(B24&gt;56,"High",IF(B24&gt;34,"Medium",IF(B24&gt;9.5,"Low")))))))</f>
        <v> </v>
      </c>
      <c r="C25" s="135"/>
      <c r="D25" s="134" t="str">
        <f>IF(D24=" "," ",IF(D24=""," ",IF(D24=0,"Very Low",IF(D24&lt;=9.5,"Very Low",IF(D24&gt;56,"High",IF(D24&gt;34,"Medium",IF(D24&gt;9.5,"Low")))))))</f>
        <v> </v>
      </c>
      <c r="E25" s="135"/>
      <c r="F25" s="134" t="str">
        <f>IF(F24=" "," ",IF(F24=""," ",IF(F24=0," ",IF(F24&lt;=9.5,"Very Low",IF(F24&gt;56,"High",IF(F24&gt;34,"Medium",IF(F24&gt;9.5,"Low")))))))</f>
        <v> </v>
      </c>
      <c r="G25" s="135"/>
      <c r="H25" s="134" t="str">
        <f>IF(H24=" "," ",IF(H24=""," ",IF(H24=0," ",IF(H24&lt;=9.5,"Very Low",IF(H24&gt;56,"High",IF(H24&gt;34,"Medium",IF(H24&gt;9.5,"Low")))))))</f>
        <v> </v>
      </c>
      <c r="I25" s="135"/>
      <c r="U25" s="93" t="s">
        <v>103</v>
      </c>
      <c r="V25" s="46">
        <v>0.92</v>
      </c>
      <c r="X25" s="89" t="s">
        <v>215</v>
      </c>
      <c r="Z25" t="s">
        <v>7</v>
      </c>
      <c r="AA25" s="41">
        <v>15.2</v>
      </c>
    </row>
    <row r="26" spans="1:27" ht="15" customHeight="1">
      <c r="A26" s="100" t="s">
        <v>165</v>
      </c>
      <c r="B26" s="101"/>
      <c r="C26" s="101"/>
      <c r="D26" s="101"/>
      <c r="E26" s="101"/>
      <c r="F26" s="101"/>
      <c r="G26" s="101"/>
      <c r="H26" s="101"/>
      <c r="I26" s="102"/>
      <c r="U26" s="93" t="s">
        <v>102</v>
      </c>
      <c r="V26" s="46">
        <v>0.93</v>
      </c>
      <c r="X26" s="89" t="s">
        <v>216</v>
      </c>
      <c r="Z26" t="s">
        <v>20</v>
      </c>
      <c r="AA26" s="41">
        <v>8.2</v>
      </c>
    </row>
    <row r="27" spans="1:27" ht="15" customHeight="1">
      <c r="A27" s="80" t="s">
        <v>270</v>
      </c>
      <c r="B27" s="103" t="s">
        <v>0</v>
      </c>
      <c r="C27" s="104"/>
      <c r="D27" s="103" t="s">
        <v>0</v>
      </c>
      <c r="E27" s="104"/>
      <c r="F27" s="103" t="s">
        <v>0</v>
      </c>
      <c r="G27" s="104"/>
      <c r="H27" s="103" t="s">
        <v>0</v>
      </c>
      <c r="I27" s="104"/>
      <c r="U27" s="93" t="s">
        <v>100</v>
      </c>
      <c r="V27" s="46">
        <v>0.9</v>
      </c>
      <c r="X27" s="89" t="s">
        <v>217</v>
      </c>
      <c r="Z27" t="s">
        <v>41</v>
      </c>
      <c r="AA27" s="41">
        <v>18.2</v>
      </c>
    </row>
    <row r="28" spans="1:27" ht="15" customHeight="1">
      <c r="A28" s="105" t="s">
        <v>47</v>
      </c>
      <c r="B28" s="136" t="s">
        <v>0</v>
      </c>
      <c r="C28" s="137"/>
      <c r="D28" s="137"/>
      <c r="E28" s="138"/>
      <c r="F28" s="136" t="s">
        <v>0</v>
      </c>
      <c r="G28" s="137"/>
      <c r="H28" s="137"/>
      <c r="I28" s="138"/>
      <c r="X28" s="89" t="s">
        <v>218</v>
      </c>
      <c r="Z28" t="s">
        <v>40</v>
      </c>
      <c r="AA28" s="41">
        <v>16.6</v>
      </c>
    </row>
    <row r="29" spans="1:27" ht="15" customHeight="1">
      <c r="A29" s="106"/>
      <c r="B29" s="139"/>
      <c r="C29" s="140"/>
      <c r="D29" s="140"/>
      <c r="E29" s="141"/>
      <c r="F29" s="139"/>
      <c r="G29" s="140"/>
      <c r="H29" s="140"/>
      <c r="I29" s="141"/>
      <c r="X29" s="89" t="s">
        <v>219</v>
      </c>
      <c r="Z29" t="s">
        <v>3</v>
      </c>
      <c r="AA29" s="41">
        <v>16.6</v>
      </c>
    </row>
    <row r="30" spans="1:27" ht="15.75" customHeight="1">
      <c r="A30" s="107"/>
      <c r="B30" s="142"/>
      <c r="C30" s="143"/>
      <c r="D30" s="143"/>
      <c r="E30" s="144"/>
      <c r="F30" s="142"/>
      <c r="G30" s="143"/>
      <c r="H30" s="143"/>
      <c r="I30" s="144"/>
      <c r="J30" t="s">
        <v>0</v>
      </c>
      <c r="U30" s="14" t="s">
        <v>144</v>
      </c>
      <c r="V30" s="40" t="s">
        <v>268</v>
      </c>
      <c r="X30" s="89" t="s">
        <v>220</v>
      </c>
      <c r="Z30" t="s">
        <v>39</v>
      </c>
      <c r="AA30" s="41">
        <v>19.6</v>
      </c>
    </row>
    <row r="31" spans="1:27" ht="15" customHeight="1">
      <c r="A31" s="100" t="s">
        <v>101</v>
      </c>
      <c r="B31" s="101"/>
      <c r="C31" s="101"/>
      <c r="D31" s="101"/>
      <c r="E31" s="101"/>
      <c r="F31" s="101"/>
      <c r="G31" s="101"/>
      <c r="H31" s="101"/>
      <c r="I31" s="102"/>
      <c r="U31" t="s">
        <v>0</v>
      </c>
      <c r="X31" s="89" t="s">
        <v>221</v>
      </c>
      <c r="Z31" t="s">
        <v>330</v>
      </c>
      <c r="AA31" s="41">
        <v>14.1</v>
      </c>
    </row>
    <row r="32" spans="1:27" ht="15" customHeight="1">
      <c r="A32" s="81" t="s">
        <v>108</v>
      </c>
      <c r="B32" s="108" t="str">
        <f>IF(B10=" "," ",IF(B10=""," ",IF(B12=""," ",IF(B12=" "," ",VLOOKUP($B$12,'Production &amp; Loss Values'!$A$7:$H$23,6)*B13*(B14/1000)*B15*(62/2000)))))</f>
        <v> </v>
      </c>
      <c r="C32" s="109"/>
      <c r="D32" s="108" t="str">
        <f>IF(D10=" "," ",IF(D10=""," ",IF(D12=""," ",IF(D12=" "," ",VLOOKUP($B$12,'Production &amp; Loss Values'!$A$7:$H$23,6)*D13*(D14/1000)*D15*(62/2000)))))</f>
        <v> </v>
      </c>
      <c r="E32" s="109"/>
      <c r="F32" s="108" t="str">
        <f>IF(F10=" "," ",IF(F10=""," ",IF(F12=""," ",IF(F12=" "," ",VLOOKUP($B$12,'Production &amp; Loss Values'!$A$7:$H$23,6)*F13*(F14/1000)*F15*(62/2000)))))</f>
        <v> </v>
      </c>
      <c r="G32" s="109"/>
      <c r="H32" s="108" t="str">
        <f>IF(H10=" "," ",IF(H10=""," ",IF(H12=""," ",IF(H12=" "," ",VLOOKUP($B$12,'Production &amp; Loss Values'!$A$7:$H$23,6)*H13*(H14/1000)*H15*(62/2000)))))</f>
        <v> </v>
      </c>
      <c r="I32" s="109"/>
      <c r="U32" t="s">
        <v>143</v>
      </c>
      <c r="V32">
        <f>'Feedlot Features'!E29</f>
        <v>80</v>
      </c>
      <c r="X32" s="89" t="s">
        <v>222</v>
      </c>
      <c r="Z32" t="s">
        <v>21</v>
      </c>
      <c r="AA32" s="41">
        <v>9.4</v>
      </c>
    </row>
    <row r="33" spans="1:27" ht="15" customHeight="1">
      <c r="A33" s="82" t="s">
        <v>106</v>
      </c>
      <c r="B33" s="108" t="str">
        <f>IF(B32=" "," ",VLOOKUP(B12,'Production &amp; Loss Values'!$A$7:$H$23,2)*B13*(B14/1000)*B15*VLOOKUP(B12,'Production &amp; Loss Values'!$A$7:$J$23,9)*VLOOKUP(B27,$U$39:$V$45,2))</f>
        <v> </v>
      </c>
      <c r="C33" s="109"/>
      <c r="D33" s="108" t="str">
        <f>IF(D32=" "," ",VLOOKUP(D12,'Production &amp; Loss Values'!$A$7:$H$23,2)*D13*(D14/1000)*D15*VLOOKUP(D12,'Production &amp; Loss Values'!$A$7:$J$23,9)*VLOOKUP(D27,$U$39:$V$45,2))</f>
        <v> </v>
      </c>
      <c r="E33" s="109"/>
      <c r="F33" s="108" t="str">
        <f>IF(F32=" "," ",VLOOKUP(F12,'Production &amp; Loss Values'!$A$7:$H$23,2)*F13*(F14/1000)*F15*VLOOKUP(F12,'Production &amp; Loss Values'!$A$7:$J$23,9)*VLOOKUP(F27,$U$39:$V$45,2))</f>
        <v> </v>
      </c>
      <c r="G33" s="109"/>
      <c r="H33" s="108" t="str">
        <f>IF(H32=" "," ",VLOOKUP(H12,'Production &amp; Loss Values'!$A$7:$H$23,2)*H13*(H14/1000)*H15*VLOOKUP(H12,'Production &amp; Loss Values'!$A$7:$J$23,9)*VLOOKUP(H27,$U$39:$V$45,2))</f>
        <v> </v>
      </c>
      <c r="I33" s="109"/>
      <c r="U33" t="s">
        <v>141</v>
      </c>
      <c r="V33">
        <f>'Feedlot Features'!C29</f>
        <v>10</v>
      </c>
      <c r="X33" s="89" t="s">
        <v>223</v>
      </c>
      <c r="Z33" t="s">
        <v>38</v>
      </c>
      <c r="AA33" s="41">
        <v>12.4</v>
      </c>
    </row>
    <row r="34" spans="1:27" ht="15" customHeight="1">
      <c r="A34" s="82" t="s">
        <v>107</v>
      </c>
      <c r="B34" s="108" t="str">
        <f>IF(B32=" "," ",VLOOKUP(B12,'Production &amp; Loss Values'!$A$7:$H$24,3)*B13*(B14/1000)*B15*0.437*VLOOKUP(B12,'Production &amp; Loss Values'!$A$7:$J$23,10)*VLOOKUP(B27,$U$40:$V$45,2,0))</f>
        <v> </v>
      </c>
      <c r="C34" s="109"/>
      <c r="D34" s="108" t="str">
        <f>IF(D32=" "," ",VLOOKUP(D12,'Production &amp; Loss Values'!$A$7:$H$24,3)*D13*(D14/1000)*D15*0.437*VLOOKUP(D12,'Production &amp; Loss Values'!$A$7:$J$23,10)*VLOOKUP(D27,$U$40:$V$45,2,0))</f>
        <v> </v>
      </c>
      <c r="E34" s="109"/>
      <c r="F34" s="108" t="str">
        <f>IF(F32=" "," ",VLOOKUP(F12,'Production &amp; Loss Values'!$A$7:$H$24,3)*F13*(F14/1000)*F15*0.437*VLOOKUP(F12,'Production &amp; Loss Values'!$A$7:$J$23,10)*VLOOKUP(F27,$U$40:$V$45,2,0))</f>
        <v> </v>
      </c>
      <c r="G34" s="109"/>
      <c r="H34" s="108" t="str">
        <f>IF(H32=" "," ",VLOOKUP(H12,'Production &amp; Loss Values'!$A$7:$H$24,3)*H13*(H14/1000)*H15*0.437*VLOOKUP(H12,'Production &amp; Loss Values'!$A$7:$J$23,10)*VLOOKUP(H27,$U$40:$V$45,2,0))</f>
        <v> </v>
      </c>
      <c r="I34" s="109"/>
      <c r="U34" t="s">
        <v>142</v>
      </c>
      <c r="V34">
        <v>40</v>
      </c>
      <c r="X34" s="89" t="s">
        <v>224</v>
      </c>
      <c r="Z34" t="s">
        <v>22</v>
      </c>
      <c r="AA34" s="41">
        <v>19.7</v>
      </c>
    </row>
    <row r="35" spans="1:27" ht="15" customHeight="1">
      <c r="A35" s="90" t="s">
        <v>318</v>
      </c>
      <c r="B35" s="145" t="str">
        <f>IF(B32=" "," ",VLOOKUP(B12,'Production &amp; Loss Values'!$A$7:$H$24,5)*VLOOKUP(B12,'Production &amp; Loss Values'!$A$7:$J$24,9)*B13*(B14/1000)*B15*VLOOKUP(B27,$U$40:$V$45,2,0))</f>
        <v> </v>
      </c>
      <c r="C35" s="145"/>
      <c r="D35" s="145" t="str">
        <f>IF(D32=" "," ",VLOOKUP(D12,'Production &amp; Loss Values'!$A$7:$H$24,5)*VLOOKUP(D12,'Production &amp; Loss Values'!$A$7:$J$24,9)*D13*(D14/1000)*D15*VLOOKUP(D27,$U$40:$V$45,2,0))</f>
        <v> </v>
      </c>
      <c r="E35" s="145"/>
      <c r="F35" s="145" t="str">
        <f>IF(F32=" "," ",VLOOKUP(F12,'Production &amp; Loss Values'!$A$7:$H$24,5)*VLOOKUP(F12,'Production &amp; Loss Values'!$A$7:$J$24,9)*F13*(F14/1000)*F15*VLOOKUP(F27,$U$40:$V$45,2,0))</f>
        <v> </v>
      </c>
      <c r="G35" s="145"/>
      <c r="H35" s="145" t="str">
        <f>IF(H32=" "," ",VLOOKUP(H12,'Production &amp; Loss Values'!$A$7:$H$24,5)*VLOOKUP(H12,'Production &amp; Loss Values'!$A$7:$J$24,9)*H13*(H14/1000)*H15*VLOOKUP(H27,$U$40:$V$45,2,0))</f>
        <v> </v>
      </c>
      <c r="I35" s="145"/>
      <c r="U35" t="s">
        <v>140</v>
      </c>
      <c r="V35">
        <f>'Feedlot Features'!B29</f>
        <v>0</v>
      </c>
      <c r="X35" s="89" t="s">
        <v>224</v>
      </c>
      <c r="Z35" t="s">
        <v>8</v>
      </c>
      <c r="AA35" s="41">
        <v>9.9</v>
      </c>
    </row>
    <row r="36" spans="1:27" ht="15" customHeight="1">
      <c r="A36" s="83" t="s">
        <v>269</v>
      </c>
      <c r="B36" s="98" t="str">
        <f>IF(B32=" "," ",IF($G$5=" "," ",(51.9375+1.91517857*$G$5)/100))</f>
        <v> </v>
      </c>
      <c r="C36" s="99"/>
      <c r="D36" s="98" t="str">
        <f>IF(D32=" "," ",IF($G$5=" "," ",(51.9375+1.91517857*$G$5)/100))</f>
        <v> </v>
      </c>
      <c r="E36" s="99"/>
      <c r="F36" s="98" t="str">
        <f>IF(F32=" "," ",IF($G$5=" "," ",(51.9375+1.91517857*$G$5)/100))</f>
        <v> </v>
      </c>
      <c r="G36" s="99"/>
      <c r="H36" s="98" t="str">
        <f>IF(H32=" "," ",IF($G$5=" "," ",(51.9375+1.91517857*$G$5)/100))</f>
        <v> </v>
      </c>
      <c r="I36" s="99"/>
      <c r="X36" s="89" t="s">
        <v>225</v>
      </c>
      <c r="Z36" t="s">
        <v>334</v>
      </c>
      <c r="AA36" s="41">
        <v>6.8</v>
      </c>
    </row>
    <row r="37" spans="1:27" ht="15" customHeight="1">
      <c r="A37" s="83" t="s">
        <v>265</v>
      </c>
      <c r="B37" s="96" t="str">
        <f>IF(B32=" "," ",VLOOKUP(B11,$U$22:$V$27,2))</f>
        <v> </v>
      </c>
      <c r="C37" s="97"/>
      <c r="D37" s="96" t="str">
        <f>IF(D32=" "," ",VLOOKUP(D11,$U$22:$V$27,2))</f>
        <v> </v>
      </c>
      <c r="E37" s="97"/>
      <c r="F37" s="96" t="str">
        <f>IF(F32=" "," ",VLOOKUP(F11,$U$22:$V$27,2))</f>
        <v> </v>
      </c>
      <c r="G37" s="97"/>
      <c r="H37" s="96" t="str">
        <f>IF(H32=" "," ",VLOOKUP(H11,$U$22:$V$27,2))</f>
        <v> </v>
      </c>
      <c r="I37" s="97"/>
      <c r="X37" s="89" t="s">
        <v>226</v>
      </c>
      <c r="Z37" t="s">
        <v>331</v>
      </c>
      <c r="AA37" s="41">
        <v>14.5</v>
      </c>
    </row>
    <row r="38" spans="1:27" ht="15" customHeight="1">
      <c r="A38" s="83" t="s">
        <v>266</v>
      </c>
      <c r="B38" s="96" t="str">
        <f>IF(B32=" "," ",VLOOKUP(B25,$U$31:$V$35,2)/100)</f>
        <v> </v>
      </c>
      <c r="C38" s="97"/>
      <c r="D38" s="96" t="str">
        <f>IF(D32=" "," ",VLOOKUP(D25,$U$31:$V$35,2)/100)</f>
        <v> </v>
      </c>
      <c r="E38" s="97"/>
      <c r="F38" s="96" t="str">
        <f>IF(F32=" "," ",VLOOKUP(F25,$U$31:$V$35,2)/100)</f>
        <v> </v>
      </c>
      <c r="G38" s="97"/>
      <c r="H38" s="96" t="str">
        <f>IF(H32=" "," ",VLOOKUP(H25,$U$31:$V$35,2)/100)</f>
        <v> </v>
      </c>
      <c r="I38" s="97"/>
      <c r="U38" s="14" t="s">
        <v>145</v>
      </c>
      <c r="X38" s="89" t="s">
        <v>227</v>
      </c>
      <c r="Z38" t="s">
        <v>4</v>
      </c>
      <c r="AA38" s="41">
        <v>16.8</v>
      </c>
    </row>
    <row r="39" spans="1:27" ht="15" customHeight="1">
      <c r="A39" s="82" t="s">
        <v>132</v>
      </c>
      <c r="B39" s="108" t="str">
        <f>IF(B32=" "," ",B33*B36*B37*B38)</f>
        <v> </v>
      </c>
      <c r="C39" s="109"/>
      <c r="D39" s="108" t="str">
        <f>IF(D32=" "," ",D33*D36*D37*D38)</f>
        <v> </v>
      </c>
      <c r="E39" s="109"/>
      <c r="F39" s="108" t="str">
        <f>IF(F32=" "," ",F33*F36*F37*F38)</f>
        <v> </v>
      </c>
      <c r="G39" s="109"/>
      <c r="H39" s="108" t="str">
        <f>IF(H32=" "," ",H33*H36*H37*H38)</f>
        <v> </v>
      </c>
      <c r="I39" s="109"/>
      <c r="U39" t="s">
        <v>0</v>
      </c>
      <c r="V39" t="s">
        <v>0</v>
      </c>
      <c r="X39" s="89" t="s">
        <v>228</v>
      </c>
      <c r="Z39" t="s">
        <v>332</v>
      </c>
      <c r="AA39" s="41">
        <v>6.9</v>
      </c>
    </row>
    <row r="40" spans="1:27" ht="15" customHeight="1">
      <c r="A40" s="82" t="s">
        <v>131</v>
      </c>
      <c r="B40" s="108" t="str">
        <f>IF(B32=" "," ",B34*B36*B37*B38)</f>
        <v> </v>
      </c>
      <c r="C40" s="109"/>
      <c r="D40" s="108" t="str">
        <f>IF(D32=" "," ",D34*D36*D37*D38)</f>
        <v> </v>
      </c>
      <c r="E40" s="109"/>
      <c r="F40" s="108" t="str">
        <f>IF(F32=" "," ",F34*F36*F37*F38)</f>
        <v> </v>
      </c>
      <c r="G40" s="109"/>
      <c r="H40" s="108" t="str">
        <f>IF(H32=" "," ",H34*H36*H37*H38)</f>
        <v> </v>
      </c>
      <c r="I40" s="109"/>
      <c r="U40" t="s">
        <v>150</v>
      </c>
      <c r="V40" s="52">
        <f>365/365</f>
        <v>1</v>
      </c>
      <c r="X40" s="89" t="s">
        <v>229</v>
      </c>
      <c r="Z40" t="s">
        <v>23</v>
      </c>
      <c r="AA40" s="41">
        <v>11.2</v>
      </c>
    </row>
    <row r="41" spans="1:27" ht="15" customHeight="1">
      <c r="A41" s="90" t="s">
        <v>319</v>
      </c>
      <c r="B41" s="108" t="str">
        <f>IF(B32=" "," ",B35*B36*B37*B38)</f>
        <v> </v>
      </c>
      <c r="C41" s="109"/>
      <c r="D41" s="108" t="str">
        <f>IF(D32=" "," ",D35*D36*D37*D38)</f>
        <v> </v>
      </c>
      <c r="E41" s="109"/>
      <c r="F41" s="108" t="str">
        <f>IF(F32=" "," ",F35*F36*F37*F38)</f>
        <v> </v>
      </c>
      <c r="G41" s="109"/>
      <c r="H41" s="108" t="str">
        <f>IF(H32=" "," ",H35*H36*H37*H38)</f>
        <v> </v>
      </c>
      <c r="I41" s="109"/>
      <c r="U41" t="s">
        <v>147</v>
      </c>
      <c r="V41" s="53">
        <f>1/365</f>
        <v>0.0027397260273972603</v>
      </c>
      <c r="X41" s="89" t="s">
        <v>230</v>
      </c>
      <c r="Z41" t="s">
        <v>24</v>
      </c>
      <c r="AA41" s="41">
        <v>8.6</v>
      </c>
    </row>
    <row r="42" spans="1:27" ht="15" customHeight="1">
      <c r="A42" s="114" t="s">
        <v>161</v>
      </c>
      <c r="B42" s="114"/>
      <c r="C42" s="114"/>
      <c r="D42" s="114"/>
      <c r="E42" s="114"/>
      <c r="F42" s="114"/>
      <c r="G42" s="114"/>
      <c r="H42" s="114"/>
      <c r="I42" s="114"/>
      <c r="U42" t="s">
        <v>148</v>
      </c>
      <c r="V42" s="54">
        <f>30/365</f>
        <v>0.0821917808219178</v>
      </c>
      <c r="X42" s="89" t="s">
        <v>231</v>
      </c>
      <c r="Z42" t="s">
        <v>31</v>
      </c>
      <c r="AA42" s="41">
        <v>19.5</v>
      </c>
    </row>
    <row r="43" spans="1:27" ht="15" customHeight="1">
      <c r="A43" s="110" t="s">
        <v>166</v>
      </c>
      <c r="B43" s="110"/>
      <c r="C43" s="110"/>
      <c r="D43" s="110"/>
      <c r="E43" s="110"/>
      <c r="F43" s="110"/>
      <c r="G43" s="110"/>
      <c r="H43" s="110"/>
      <c r="I43" s="110"/>
      <c r="U43" t="s">
        <v>151</v>
      </c>
      <c r="V43" s="54">
        <f>90/365</f>
        <v>0.2465753424657534</v>
      </c>
      <c r="X43" s="89" t="s">
        <v>232</v>
      </c>
      <c r="Z43" t="s">
        <v>33</v>
      </c>
      <c r="AA43" s="41">
        <v>19.9</v>
      </c>
    </row>
    <row r="44" spans="1:27" ht="15" customHeight="1">
      <c r="A44" s="110" t="s">
        <v>0</v>
      </c>
      <c r="B44" s="110"/>
      <c r="C44" s="110"/>
      <c r="D44" s="110"/>
      <c r="E44" s="110"/>
      <c r="F44" s="110"/>
      <c r="G44" s="110"/>
      <c r="H44" s="110"/>
      <c r="I44" s="110"/>
      <c r="U44" t="s">
        <v>149</v>
      </c>
      <c r="V44" s="54">
        <f>182.5/365</f>
        <v>0.5</v>
      </c>
      <c r="X44" s="89" t="s">
        <v>233</v>
      </c>
      <c r="Z44" t="s">
        <v>25</v>
      </c>
      <c r="AA44" s="41">
        <v>13.2</v>
      </c>
    </row>
    <row r="45" spans="1:27" ht="15" customHeight="1">
      <c r="A45" s="112" t="s">
        <v>137</v>
      </c>
      <c r="B45" s="112"/>
      <c r="C45" s="112"/>
      <c r="D45" s="112"/>
      <c r="E45" s="112"/>
      <c r="F45" s="112"/>
      <c r="G45" s="112"/>
      <c r="H45" s="112"/>
      <c r="I45" s="112"/>
      <c r="U45" t="s">
        <v>146</v>
      </c>
      <c r="V45" s="54">
        <f>7/365</f>
        <v>0.019178082191780823</v>
      </c>
      <c r="X45" s="89" t="s">
        <v>234</v>
      </c>
      <c r="Z45" t="s">
        <v>26</v>
      </c>
      <c r="AA45" s="41">
        <v>13.1</v>
      </c>
    </row>
    <row r="46" spans="1:27" ht="15.75" customHeight="1">
      <c r="A46" s="113"/>
      <c r="B46" s="113"/>
      <c r="C46" s="113"/>
      <c r="D46" s="113"/>
      <c r="E46" s="113"/>
      <c r="F46" s="113"/>
      <c r="G46" s="113"/>
      <c r="H46" s="113"/>
      <c r="I46" s="113"/>
      <c r="X46" s="89" t="s">
        <v>235</v>
      </c>
      <c r="Z46" t="s">
        <v>333</v>
      </c>
      <c r="AA46" s="41">
        <v>20.7</v>
      </c>
    </row>
    <row r="47" spans="1:27" ht="15.75" customHeight="1">
      <c r="A47" s="2" t="s">
        <v>133</v>
      </c>
      <c r="B47" s="110" t="s">
        <v>155</v>
      </c>
      <c r="C47" s="110"/>
      <c r="D47" s="110"/>
      <c r="E47" s="111" t="s">
        <v>158</v>
      </c>
      <c r="F47" s="111"/>
      <c r="G47" s="111"/>
      <c r="H47" s="2"/>
      <c r="I47" s="1"/>
      <c r="X47" s="89" t="s">
        <v>236</v>
      </c>
      <c r="Z47" t="s">
        <v>32</v>
      </c>
      <c r="AA47" s="41">
        <v>17.8</v>
      </c>
    </row>
    <row r="48" spans="1:27" ht="15.75" customHeight="1">
      <c r="A48" s="1" t="s">
        <v>156</v>
      </c>
      <c r="B48" s="111" t="s">
        <v>135</v>
      </c>
      <c r="C48" s="111"/>
      <c r="D48" s="111"/>
      <c r="E48" s="111" t="s">
        <v>136</v>
      </c>
      <c r="F48" s="111"/>
      <c r="G48" s="111"/>
      <c r="H48" s="2"/>
      <c r="I48" s="1"/>
      <c r="U48" s="14"/>
      <c r="X48" s="89" t="s">
        <v>237</v>
      </c>
      <c r="Z48" t="s">
        <v>27</v>
      </c>
      <c r="AA48" s="41">
        <v>17.7</v>
      </c>
    </row>
    <row r="49" spans="1:24" ht="15.75" customHeight="1">
      <c r="A49" s="1" t="s">
        <v>134</v>
      </c>
      <c r="B49" s="111" t="s">
        <v>159</v>
      </c>
      <c r="C49" s="111"/>
      <c r="D49" s="111"/>
      <c r="E49" s="111" t="s">
        <v>154</v>
      </c>
      <c r="F49" s="111"/>
      <c r="G49" s="111"/>
      <c r="H49" s="1"/>
      <c r="I49" s="1"/>
      <c r="X49" s="89" t="s">
        <v>238</v>
      </c>
    </row>
    <row r="50" spans="1:24" ht="15.75" customHeight="1">
      <c r="A50" s="1" t="s">
        <v>157</v>
      </c>
      <c r="B50" s="110" t="s">
        <v>0</v>
      </c>
      <c r="C50" s="110"/>
      <c r="D50" s="110"/>
      <c r="E50" s="110"/>
      <c r="F50" s="110"/>
      <c r="G50" s="110"/>
      <c r="H50" s="1"/>
      <c r="I50" s="1"/>
      <c r="X50" s="89" t="s">
        <v>239</v>
      </c>
    </row>
    <row r="51" ht="15.75" customHeight="1">
      <c r="X51" s="89" t="s">
        <v>240</v>
      </c>
    </row>
    <row r="52" ht="15.75" customHeight="1">
      <c r="X52" s="89" t="s">
        <v>241</v>
      </c>
    </row>
    <row r="53" ht="15.75" customHeight="1">
      <c r="X53" s="89" t="s">
        <v>242</v>
      </c>
    </row>
    <row r="54" ht="15.75" customHeight="1">
      <c r="X54" s="89" t="s">
        <v>243</v>
      </c>
    </row>
    <row r="55" ht="15.75" customHeight="1">
      <c r="X55" s="89" t="s">
        <v>244</v>
      </c>
    </row>
    <row r="56" ht="15.75" customHeight="1">
      <c r="X56" s="89" t="s">
        <v>245</v>
      </c>
    </row>
    <row r="57" ht="15.75" customHeight="1">
      <c r="X57" s="89" t="s">
        <v>246</v>
      </c>
    </row>
    <row r="58" ht="15.75" customHeight="1">
      <c r="X58" s="89" t="s">
        <v>247</v>
      </c>
    </row>
    <row r="59" ht="15.75" customHeight="1">
      <c r="X59" s="89" t="s">
        <v>248</v>
      </c>
    </row>
    <row r="60" ht="15.75" customHeight="1">
      <c r="X60" s="89" t="s">
        <v>249</v>
      </c>
    </row>
    <row r="61" ht="15.75" customHeight="1">
      <c r="X61" s="89" t="s">
        <v>250</v>
      </c>
    </row>
    <row r="62" ht="15.75" customHeight="1">
      <c r="X62" s="89" t="s">
        <v>251</v>
      </c>
    </row>
    <row r="63" ht="15.75" customHeight="1">
      <c r="X63" s="89" t="s">
        <v>252</v>
      </c>
    </row>
    <row r="64" ht="15.75" customHeight="1">
      <c r="X64" s="89" t="s">
        <v>253</v>
      </c>
    </row>
    <row r="65" ht="16.5">
      <c r="X65" s="89" t="s">
        <v>254</v>
      </c>
    </row>
    <row r="66" ht="16.5">
      <c r="X66" s="89" t="s">
        <v>255</v>
      </c>
    </row>
    <row r="67" ht="16.5">
      <c r="X67" s="89" t="s">
        <v>256</v>
      </c>
    </row>
    <row r="68" ht="16.5">
      <c r="X68" s="89" t="s">
        <v>257</v>
      </c>
    </row>
    <row r="69" ht="16.5">
      <c r="X69" s="89" t="s">
        <v>258</v>
      </c>
    </row>
  </sheetData>
  <sheetProtection password="DF33" sheet="1" objects="1" scenarios="1"/>
  <mergeCells count="138">
    <mergeCell ref="B41:C41"/>
    <mergeCell ref="D41:E41"/>
    <mergeCell ref="F41:G41"/>
    <mergeCell ref="H41:I41"/>
    <mergeCell ref="D39:E39"/>
    <mergeCell ref="F39:G39"/>
    <mergeCell ref="H39:I39"/>
    <mergeCell ref="B35:C35"/>
    <mergeCell ref="D35:E35"/>
    <mergeCell ref="F35:G35"/>
    <mergeCell ref="H35:I35"/>
    <mergeCell ref="B32:C32"/>
    <mergeCell ref="B33:C33"/>
    <mergeCell ref="B28:E30"/>
    <mergeCell ref="F28:I30"/>
    <mergeCell ref="H32:I32"/>
    <mergeCell ref="H33:I33"/>
    <mergeCell ref="F32:G32"/>
    <mergeCell ref="F33:G33"/>
    <mergeCell ref="D32:E32"/>
    <mergeCell ref="D33:E33"/>
    <mergeCell ref="D34:E34"/>
    <mergeCell ref="D40:E40"/>
    <mergeCell ref="B34:C34"/>
    <mergeCell ref="F8:I8"/>
    <mergeCell ref="B8:E8"/>
    <mergeCell ref="F24:G24"/>
    <mergeCell ref="F25:G25"/>
    <mergeCell ref="H24:I24"/>
    <mergeCell ref="H25:I25"/>
    <mergeCell ref="H18:I18"/>
    <mergeCell ref="H19:I19"/>
    <mergeCell ref="F34:G34"/>
    <mergeCell ref="H20:I20"/>
    <mergeCell ref="H22:I22"/>
    <mergeCell ref="H21:I21"/>
    <mergeCell ref="H34:I34"/>
    <mergeCell ref="B24:C24"/>
    <mergeCell ref="B25:C25"/>
    <mergeCell ref="D24:E24"/>
    <mergeCell ref="D25:E25"/>
    <mergeCell ref="F18:G18"/>
    <mergeCell ref="F19:G19"/>
    <mergeCell ref="F20:G20"/>
    <mergeCell ref="F22:G22"/>
    <mergeCell ref="F21:G21"/>
    <mergeCell ref="B18:C18"/>
    <mergeCell ref="B19:C19"/>
    <mergeCell ref="B20:C20"/>
    <mergeCell ref="B22:C22"/>
    <mergeCell ref="B21:C21"/>
    <mergeCell ref="D18:E18"/>
    <mergeCell ref="D19:E19"/>
    <mergeCell ref="D20:E20"/>
    <mergeCell ref="D22:E22"/>
    <mergeCell ref="D21:E21"/>
    <mergeCell ref="F15:G15"/>
    <mergeCell ref="F16:G16"/>
    <mergeCell ref="H10:I10"/>
    <mergeCell ref="H11:I11"/>
    <mergeCell ref="H12:I12"/>
    <mergeCell ref="H13:I13"/>
    <mergeCell ref="F12:G12"/>
    <mergeCell ref="D14:E14"/>
    <mergeCell ref="D15:E15"/>
    <mergeCell ref="D16:E16"/>
    <mergeCell ref="H9:I9"/>
    <mergeCell ref="F10:G10"/>
    <mergeCell ref="F11:G11"/>
    <mergeCell ref="D9:E9"/>
    <mergeCell ref="H14:I14"/>
    <mergeCell ref="H15:I15"/>
    <mergeCell ref="H16:I16"/>
    <mergeCell ref="A1:I1"/>
    <mergeCell ref="A2:I2"/>
    <mergeCell ref="A7:I7"/>
    <mergeCell ref="B5:D5"/>
    <mergeCell ref="B4:D4"/>
    <mergeCell ref="B6:D6"/>
    <mergeCell ref="B3:D3"/>
    <mergeCell ref="G4:H4"/>
    <mergeCell ref="E4:F4"/>
    <mergeCell ref="E5:F5"/>
    <mergeCell ref="B15:C15"/>
    <mergeCell ref="B16:C16"/>
    <mergeCell ref="E3:F3"/>
    <mergeCell ref="A23:I23"/>
    <mergeCell ref="B11:C11"/>
    <mergeCell ref="B12:C12"/>
    <mergeCell ref="D10:E10"/>
    <mergeCell ref="D11:E11"/>
    <mergeCell ref="D12:E12"/>
    <mergeCell ref="B10:C10"/>
    <mergeCell ref="G3:H3"/>
    <mergeCell ref="D13:E13"/>
    <mergeCell ref="B9:C9"/>
    <mergeCell ref="F9:G9"/>
    <mergeCell ref="B13:C13"/>
    <mergeCell ref="F13:G13"/>
    <mergeCell ref="E47:G47"/>
    <mergeCell ref="A43:I43"/>
    <mergeCell ref="A45:I45"/>
    <mergeCell ref="A44:I44"/>
    <mergeCell ref="A46:I46"/>
    <mergeCell ref="B37:C37"/>
    <mergeCell ref="D37:E37"/>
    <mergeCell ref="F37:G37"/>
    <mergeCell ref="A42:I42"/>
    <mergeCell ref="B39:C39"/>
    <mergeCell ref="F40:G40"/>
    <mergeCell ref="H40:I40"/>
    <mergeCell ref="B47:D47"/>
    <mergeCell ref="B50:D50"/>
    <mergeCell ref="E48:G48"/>
    <mergeCell ref="E50:G50"/>
    <mergeCell ref="B48:D48"/>
    <mergeCell ref="B49:D49"/>
    <mergeCell ref="E49:G49"/>
    <mergeCell ref="B40:C40"/>
    <mergeCell ref="A17:I17"/>
    <mergeCell ref="A31:I31"/>
    <mergeCell ref="B14:C14"/>
    <mergeCell ref="F14:G14"/>
    <mergeCell ref="A26:I26"/>
    <mergeCell ref="B27:C27"/>
    <mergeCell ref="D27:E27"/>
    <mergeCell ref="F27:G27"/>
    <mergeCell ref="H27:I27"/>
    <mergeCell ref="A28:A30"/>
    <mergeCell ref="B38:C38"/>
    <mergeCell ref="D38:E38"/>
    <mergeCell ref="F38:G38"/>
    <mergeCell ref="H38:I38"/>
    <mergeCell ref="B36:C36"/>
    <mergeCell ref="D36:E36"/>
    <mergeCell ref="F36:G36"/>
    <mergeCell ref="H36:I36"/>
    <mergeCell ref="H37:I37"/>
  </mergeCells>
  <dataValidations count="5">
    <dataValidation type="list" allowBlank="1" showInputMessage="1" showErrorMessage="1" sqref="G4">
      <formula1>$X$2:$X$69</formula1>
    </dataValidation>
    <dataValidation type="list" allowBlank="1" showInputMessage="1" showErrorMessage="1" sqref="B12:I12">
      <formula1>$U$2:$U$18</formula1>
    </dataValidation>
    <dataValidation type="list" allowBlank="1" showInputMessage="1" showErrorMessage="1" sqref="B11:I11">
      <formula1>$U$22:$U$27</formula1>
    </dataValidation>
    <dataValidation type="list" allowBlank="1" showInputMessage="1" showErrorMessage="1" sqref="B27:I27">
      <formula1>$U$39:$U$45</formula1>
    </dataValidation>
    <dataValidation type="list" allowBlank="1" showInputMessage="1" showErrorMessage="1" sqref="G3:H3">
      <formula1>$Z$2:$Z$48</formula1>
    </dataValidation>
  </dataValidations>
  <printOptions horizontalCentered="1"/>
  <pageMargins left="0.5" right="0.5" top="0.8" bottom="0.5" header="0.5" footer="0.5"/>
  <pageSetup horizontalDpi="300" verticalDpi="300" orientation="portrait" scale="90"/>
  <headerFooter alignWithMargins="0">
    <oddFooter>&amp;C&amp;10(UAFRRI) 1.4, Excel Spreadsheet)&amp;R&amp;10January, 2004
USDA-NRCS, UT</oddFooter>
  </headerFooter>
  <ignoredErrors>
    <ignoredError sqref="X3:X69" numberStoredAsText="1"/>
    <ignoredError sqref="B6" unlockedFormula="1"/>
  </ignoredErrors>
  <legacyDrawing r:id="rId2"/>
</worksheet>
</file>

<file path=xl/worksheets/sheet3.xml><?xml version="1.0" encoding="utf-8"?>
<worksheet xmlns="http://schemas.openxmlformats.org/spreadsheetml/2006/main" xmlns:r="http://schemas.openxmlformats.org/officeDocument/2006/relationships">
  <sheetPr codeName="Sheet3"/>
  <dimension ref="A1:G36"/>
  <sheetViews>
    <sheetView zoomScale="75" zoomScaleNormal="75" zoomScalePageLayoutView="0" workbookViewId="0" topLeftCell="A1">
      <selection activeCell="A1" sqref="A1:E1"/>
    </sheetView>
  </sheetViews>
  <sheetFormatPr defaultColWidth="11.00390625" defaultRowHeight="15.75"/>
  <cols>
    <col min="1" max="1" width="20.125" style="0" customWidth="1"/>
    <col min="2" max="5" width="16.125" style="0" customWidth="1"/>
    <col min="6" max="6" width="8.875" style="0" customWidth="1"/>
    <col min="7" max="7" width="9.625" style="0" bestFit="1" customWidth="1"/>
    <col min="8" max="16384" width="8.875" style="0" customWidth="1"/>
  </cols>
  <sheetData>
    <row r="1" spans="1:5" ht="18">
      <c r="A1" s="151" t="s">
        <v>48</v>
      </c>
      <c r="B1" s="151"/>
      <c r="C1" s="151"/>
      <c r="D1" s="151"/>
      <c r="E1" s="151"/>
    </row>
    <row r="2" spans="1:5" ht="18">
      <c r="A2" s="152" t="s">
        <v>59</v>
      </c>
      <c r="B2" s="152"/>
      <c r="C2" s="152"/>
      <c r="D2" s="152"/>
      <c r="E2" s="152"/>
    </row>
    <row r="3" spans="1:5" ht="15.75">
      <c r="A3" s="10"/>
      <c r="B3" s="10"/>
      <c r="C3" s="10"/>
      <c r="D3" s="10"/>
      <c r="E3" s="10" t="s">
        <v>0</v>
      </c>
    </row>
    <row r="4" spans="1:5" ht="15.75">
      <c r="A4" s="13" t="s">
        <v>118</v>
      </c>
      <c r="B4" s="13" t="s">
        <v>43</v>
      </c>
      <c r="C4" s="13" t="s">
        <v>42</v>
      </c>
      <c r="D4" s="13" t="s">
        <v>44</v>
      </c>
      <c r="E4" s="13" t="s">
        <v>57</v>
      </c>
    </row>
    <row r="5" spans="1:5" ht="15.75">
      <c r="A5" s="153" t="s">
        <v>2</v>
      </c>
      <c r="B5" s="154" t="s">
        <v>190</v>
      </c>
      <c r="C5" s="154" t="s">
        <v>125</v>
      </c>
      <c r="D5" s="155" t="s">
        <v>124</v>
      </c>
      <c r="E5" s="155" t="s">
        <v>259</v>
      </c>
    </row>
    <row r="6" spans="1:5" ht="15.75">
      <c r="A6" s="153"/>
      <c r="B6" s="154"/>
      <c r="C6" s="154"/>
      <c r="D6" s="156"/>
      <c r="E6" s="156"/>
    </row>
    <row r="7" spans="1:6" ht="15.75" customHeight="1">
      <c r="A7" s="153"/>
      <c r="B7" s="154"/>
      <c r="C7" s="154"/>
      <c r="D7" s="156"/>
      <c r="E7" s="156"/>
      <c r="F7" s="6"/>
    </row>
    <row r="8" spans="1:5" ht="15.75">
      <c r="A8" s="153"/>
      <c r="B8" s="154"/>
      <c r="C8" s="154"/>
      <c r="D8" s="157"/>
      <c r="E8" s="157"/>
    </row>
    <row r="9" spans="1:5" ht="15.75" customHeight="1">
      <c r="A9" s="158" t="s">
        <v>95</v>
      </c>
      <c r="B9" s="161" t="s">
        <v>163</v>
      </c>
      <c r="C9" s="155" t="s">
        <v>162</v>
      </c>
      <c r="D9" s="155" t="s">
        <v>177</v>
      </c>
      <c r="E9" s="155" t="s">
        <v>191</v>
      </c>
    </row>
    <row r="10" spans="1:5" ht="15.75">
      <c r="A10" s="164"/>
      <c r="B10" s="166"/>
      <c r="C10" s="166"/>
      <c r="D10" s="166"/>
      <c r="E10" s="166"/>
    </row>
    <row r="11" spans="1:5" ht="15.75">
      <c r="A11" s="165"/>
      <c r="B11" s="167"/>
      <c r="C11" s="167"/>
      <c r="D11" s="167"/>
      <c r="E11" s="167"/>
    </row>
    <row r="12" spans="1:5" ht="16.5">
      <c r="A12" s="51" t="s">
        <v>111</v>
      </c>
      <c r="B12" s="85" t="s">
        <v>46</v>
      </c>
      <c r="C12" s="85" t="s">
        <v>1</v>
      </c>
      <c r="D12" s="85" t="s">
        <v>184</v>
      </c>
      <c r="E12" s="85" t="s">
        <v>183</v>
      </c>
    </row>
    <row r="13" spans="1:5" ht="15.75" customHeight="1">
      <c r="A13" s="158" t="s">
        <v>178</v>
      </c>
      <c r="B13" s="161" t="s">
        <v>180</v>
      </c>
      <c r="C13" s="161" t="s">
        <v>182</v>
      </c>
      <c r="D13" s="161" t="s">
        <v>181</v>
      </c>
      <c r="E13" s="161" t="s">
        <v>179</v>
      </c>
    </row>
    <row r="14" spans="1:5" ht="18.75" customHeight="1">
      <c r="A14" s="159"/>
      <c r="B14" s="162"/>
      <c r="C14" s="162"/>
      <c r="D14" s="162"/>
      <c r="E14" s="162"/>
    </row>
    <row r="15" spans="1:5" ht="15.75">
      <c r="A15" s="159"/>
      <c r="B15" s="162"/>
      <c r="C15" s="162"/>
      <c r="D15" s="162"/>
      <c r="E15" s="162"/>
    </row>
    <row r="16" spans="1:5" ht="15.75">
      <c r="A16" s="160"/>
      <c r="B16" s="163"/>
      <c r="C16" s="163"/>
      <c r="D16" s="163"/>
      <c r="E16" s="163"/>
    </row>
    <row r="17" spans="1:5" ht="15.75">
      <c r="A17" s="158" t="s">
        <v>138</v>
      </c>
      <c r="B17" s="155" t="s">
        <v>185</v>
      </c>
      <c r="C17" s="155" t="s">
        <v>186</v>
      </c>
      <c r="D17" s="155" t="s">
        <v>262</v>
      </c>
      <c r="E17" s="155" t="s">
        <v>139</v>
      </c>
    </row>
    <row r="18" spans="1:5" ht="15.75">
      <c r="A18" s="159"/>
      <c r="B18" s="156"/>
      <c r="C18" s="156"/>
      <c r="D18" s="156"/>
      <c r="E18" s="156"/>
    </row>
    <row r="19" spans="1:6" ht="15.75">
      <c r="A19" s="160"/>
      <c r="B19" s="157"/>
      <c r="C19" s="157"/>
      <c r="D19" s="157"/>
      <c r="E19" s="157"/>
      <c r="F19" s="6"/>
    </row>
    <row r="20" spans="1:6" ht="15.75">
      <c r="A20" s="4" t="s">
        <v>109</v>
      </c>
      <c r="B20" s="11"/>
      <c r="C20" s="11"/>
      <c r="D20" s="11"/>
      <c r="E20" s="11"/>
      <c r="F20" s="6"/>
    </row>
    <row r="21" spans="1:6" ht="15.75">
      <c r="A21" s="4"/>
      <c r="B21" s="4"/>
      <c r="C21" s="4"/>
      <c r="D21" s="4"/>
      <c r="E21" s="4"/>
      <c r="F21" s="6"/>
    </row>
    <row r="22" spans="1:6" ht="15.75">
      <c r="A22" s="149" t="s">
        <v>118</v>
      </c>
      <c r="B22" s="49" t="s">
        <v>43</v>
      </c>
      <c r="C22" s="45" t="s">
        <v>42</v>
      </c>
      <c r="D22" s="45" t="s">
        <v>44</v>
      </c>
      <c r="E22" s="45" t="s">
        <v>117</v>
      </c>
      <c r="F22" s="6"/>
    </row>
    <row r="23" spans="1:7" ht="15.75">
      <c r="A23" s="150"/>
      <c r="B23" s="146" t="s">
        <v>122</v>
      </c>
      <c r="C23" s="147"/>
      <c r="D23" s="147"/>
      <c r="E23" s="148"/>
      <c r="F23" s="6"/>
      <c r="G23" s="55" t="s">
        <v>110</v>
      </c>
    </row>
    <row r="24" spans="1:7" ht="15.75">
      <c r="A24" s="47" t="s">
        <v>2</v>
      </c>
      <c r="B24" s="86">
        <f>B29*$G$24</f>
        <v>0</v>
      </c>
      <c r="C24" s="86">
        <f>C29*$G$24</f>
        <v>5</v>
      </c>
      <c r="D24" s="86">
        <f>D29*$G$24</f>
        <v>20</v>
      </c>
      <c r="E24" s="86">
        <f>E29*$G$24</f>
        <v>40</v>
      </c>
      <c r="F24" s="6"/>
      <c r="G24" s="88">
        <v>0.5</v>
      </c>
    </row>
    <row r="25" spans="1:7" ht="15.75">
      <c r="A25" s="48" t="s">
        <v>95</v>
      </c>
      <c r="B25" s="87">
        <f>B29*$G$25</f>
        <v>0</v>
      </c>
      <c r="C25" s="87">
        <f>C29*$G$25</f>
        <v>2</v>
      </c>
      <c r="D25" s="87">
        <f>D29*$G$25</f>
        <v>8</v>
      </c>
      <c r="E25" s="87">
        <f>E29*$G$25</f>
        <v>16</v>
      </c>
      <c r="F25" s="6"/>
      <c r="G25" s="88">
        <v>0.2</v>
      </c>
    </row>
    <row r="26" spans="1:7" ht="15.75" customHeight="1">
      <c r="A26" s="48" t="s">
        <v>111</v>
      </c>
      <c r="B26" s="87">
        <f>B29*$G$26</f>
        <v>0</v>
      </c>
      <c r="C26" s="87">
        <f>C29*$G$26</f>
        <v>1.5</v>
      </c>
      <c r="D26" s="87">
        <f>D29*$G$26</f>
        <v>6</v>
      </c>
      <c r="E26" s="87">
        <f>E29*$G$26</f>
        <v>12</v>
      </c>
      <c r="G26" s="88">
        <v>0.15</v>
      </c>
    </row>
    <row r="27" spans="1:7" ht="13.5" customHeight="1">
      <c r="A27" s="48" t="s">
        <v>178</v>
      </c>
      <c r="B27" s="87">
        <f>B29*$G$27</f>
        <v>0</v>
      </c>
      <c r="C27" s="87">
        <f>C29*$G$27</f>
        <v>1</v>
      </c>
      <c r="D27" s="87">
        <f>D29*$G$27</f>
        <v>4</v>
      </c>
      <c r="E27" s="87">
        <f>E29*$G$27</f>
        <v>8</v>
      </c>
      <c r="G27" s="88">
        <v>0.1</v>
      </c>
    </row>
    <row r="28" spans="1:7" ht="15.75">
      <c r="A28" s="48" t="s">
        <v>119</v>
      </c>
      <c r="B28" s="87">
        <f>B29*$G$28</f>
        <v>0</v>
      </c>
      <c r="C28" s="87">
        <f>C29*$G$28</f>
        <v>0.5</v>
      </c>
      <c r="D28" s="87">
        <f>D29*$G$28</f>
        <v>2</v>
      </c>
      <c r="E28" s="87">
        <f>E29*$G$28</f>
        <v>4</v>
      </c>
      <c r="G28" s="88">
        <v>0.05</v>
      </c>
    </row>
    <row r="29" spans="1:7" ht="15.75">
      <c r="A29" s="44" t="s">
        <v>121</v>
      </c>
      <c r="B29" s="84">
        <v>0</v>
      </c>
      <c r="C29" s="84">
        <v>10</v>
      </c>
      <c r="D29" s="84">
        <v>40</v>
      </c>
      <c r="E29" s="84">
        <v>80</v>
      </c>
      <c r="G29" s="56">
        <f>SUM(G24:G28)</f>
        <v>1</v>
      </c>
    </row>
    <row r="30" spans="1:5" ht="15.75">
      <c r="A30" s="1" t="s">
        <v>187</v>
      </c>
      <c r="B30" s="3"/>
      <c r="C30" s="4"/>
      <c r="D30" s="4"/>
      <c r="E30" s="4"/>
    </row>
    <row r="31" spans="2:5" ht="15.75">
      <c r="B31" s="4"/>
      <c r="C31" s="4"/>
      <c r="D31" s="4"/>
      <c r="E31" s="4"/>
    </row>
    <row r="32" spans="1:5" ht="13.5" customHeight="1">
      <c r="A32" s="4" t="s">
        <v>0</v>
      </c>
      <c r="B32" s="4"/>
      <c r="C32" s="4"/>
      <c r="D32" s="4"/>
      <c r="E32" s="4"/>
    </row>
    <row r="33" spans="2:5" ht="15.75">
      <c r="B33" s="4"/>
      <c r="C33" s="4"/>
      <c r="D33" s="4"/>
      <c r="E33" s="4"/>
    </row>
    <row r="34" spans="1:5" ht="15.75">
      <c r="A34" s="2" t="s">
        <v>0</v>
      </c>
      <c r="B34" s="4"/>
      <c r="C34" s="4"/>
      <c r="D34" s="4"/>
      <c r="E34" s="4"/>
    </row>
    <row r="35" spans="1:5" ht="15.75">
      <c r="A35" s="2" t="s">
        <v>0</v>
      </c>
      <c r="B35" s="2"/>
      <c r="C35" s="2"/>
      <c r="D35" s="2"/>
      <c r="E35" s="2"/>
    </row>
    <row r="36" spans="1:5" ht="15.75">
      <c r="A36" s="12" t="s">
        <v>0</v>
      </c>
      <c r="B36" s="12"/>
      <c r="C36" s="12"/>
      <c r="D36" s="12"/>
      <c r="E36" s="12"/>
    </row>
    <row r="40" ht="13.5" customHeight="1"/>
  </sheetData>
  <sheetProtection password="DF33" sheet="1" objects="1" scenarios="1"/>
  <mergeCells count="24">
    <mergeCell ref="A13:A16"/>
    <mergeCell ref="B13:B16"/>
    <mergeCell ref="C13:C16"/>
    <mergeCell ref="D13:D16"/>
    <mergeCell ref="E13:E16"/>
    <mergeCell ref="A9:A11"/>
    <mergeCell ref="E17:E19"/>
    <mergeCell ref="D17:D19"/>
    <mergeCell ref="C17:C19"/>
    <mergeCell ref="B17:B19"/>
    <mergeCell ref="E9:E11"/>
    <mergeCell ref="D9:D11"/>
    <mergeCell ref="C9:C11"/>
    <mergeCell ref="B9:B11"/>
    <mergeCell ref="B23:E23"/>
    <mergeCell ref="A22:A23"/>
    <mergeCell ref="A1:E1"/>
    <mergeCell ref="A2:E2"/>
    <mergeCell ref="A5:A8"/>
    <mergeCell ref="B5:B8"/>
    <mergeCell ref="C5:C8"/>
    <mergeCell ref="D5:D8"/>
    <mergeCell ref="E5:E8"/>
    <mergeCell ref="A17:A19"/>
  </mergeCells>
  <printOptions horizontalCentered="1"/>
  <pageMargins left="0.5" right="0.5" top="1" bottom="1" header="0.5" footer="0.5"/>
  <pageSetup horizontalDpi="300" verticalDpi="300" orientation="portrait" scale="90"/>
  <headerFooter alignWithMargins="0">
    <oddFooter>&amp;C&amp;11(UAFRRI 1.4, Excel Spreadsheet)&amp;R&amp;11January, 2004
USDA-NRCS, UT</oddFooter>
  </headerFooter>
</worksheet>
</file>

<file path=xl/worksheets/sheet4.xml><?xml version="1.0" encoding="utf-8"?>
<worksheet xmlns="http://schemas.openxmlformats.org/spreadsheetml/2006/main" xmlns:r="http://schemas.openxmlformats.org/officeDocument/2006/relationships">
  <sheetPr codeName="Sheet6"/>
  <dimension ref="A1:H27"/>
  <sheetViews>
    <sheetView zoomScale="95" zoomScaleNormal="95" zoomScalePageLayoutView="0" workbookViewId="0" topLeftCell="A1">
      <selection activeCell="A1" sqref="A1:C2"/>
    </sheetView>
  </sheetViews>
  <sheetFormatPr defaultColWidth="11.00390625" defaultRowHeight="15.75"/>
  <cols>
    <col min="1" max="1" width="11.625" style="0" customWidth="1"/>
    <col min="2" max="2" width="1.625" style="0" customWidth="1"/>
    <col min="3" max="3" width="62.625" style="0" customWidth="1"/>
    <col min="4" max="16384" width="8.875" style="0" customWidth="1"/>
  </cols>
  <sheetData>
    <row r="1" spans="1:3" ht="15.75">
      <c r="A1" s="168" t="s">
        <v>130</v>
      </c>
      <c r="B1" s="169"/>
      <c r="C1" s="170"/>
    </row>
    <row r="2" spans="1:3" ht="15.75">
      <c r="A2" s="171"/>
      <c r="B2" s="172"/>
      <c r="C2" s="173"/>
    </row>
    <row r="3" spans="1:3" ht="15.75" customHeight="1">
      <c r="A3" s="180" t="s">
        <v>168</v>
      </c>
      <c r="B3" s="181"/>
      <c r="C3" s="173" t="s">
        <v>113</v>
      </c>
    </row>
    <row r="4" spans="1:3" ht="15.75">
      <c r="A4" s="180"/>
      <c r="B4" s="181"/>
      <c r="C4" s="173"/>
    </row>
    <row r="5" spans="1:3" ht="15.75">
      <c r="A5" s="180"/>
      <c r="B5" s="181"/>
      <c r="C5" s="173"/>
    </row>
    <row r="6" spans="1:3" ht="15.75">
      <c r="A6" s="182" t="s">
        <v>271</v>
      </c>
      <c r="B6" s="183"/>
      <c r="C6" s="57" t="s">
        <v>126</v>
      </c>
    </row>
    <row r="7" spans="1:3" ht="15.75">
      <c r="A7" s="182"/>
      <c r="B7" s="183"/>
      <c r="C7" s="58" t="s">
        <v>306</v>
      </c>
    </row>
    <row r="8" spans="1:3" ht="15.75">
      <c r="A8" s="182"/>
      <c r="B8" s="183"/>
      <c r="C8" s="58" t="s">
        <v>305</v>
      </c>
    </row>
    <row r="9" spans="1:3" ht="15.75">
      <c r="A9" s="182"/>
      <c r="B9" s="183"/>
      <c r="C9" s="59" t="s">
        <v>0</v>
      </c>
    </row>
    <row r="10" spans="1:3" ht="15.75">
      <c r="A10" s="184" t="s">
        <v>272</v>
      </c>
      <c r="B10" s="185"/>
      <c r="C10" s="60" t="s">
        <v>127</v>
      </c>
    </row>
    <row r="11" spans="1:3" ht="15.75">
      <c r="A11" s="186"/>
      <c r="B11" s="187"/>
      <c r="C11" s="61" t="s">
        <v>50</v>
      </c>
    </row>
    <row r="12" spans="1:3" ht="15.75">
      <c r="A12" s="186"/>
      <c r="B12" s="187"/>
      <c r="C12" s="61" t="s">
        <v>309</v>
      </c>
    </row>
    <row r="13" spans="1:3" ht="15.75">
      <c r="A13" s="186"/>
      <c r="B13" s="187"/>
      <c r="C13" s="61" t="s">
        <v>310</v>
      </c>
    </row>
    <row r="14" spans="1:3" ht="15.75">
      <c r="A14" s="186"/>
      <c r="B14" s="187"/>
      <c r="C14" s="61" t="s">
        <v>314</v>
      </c>
    </row>
    <row r="15" spans="1:3" ht="15.75">
      <c r="A15" s="188"/>
      <c r="B15" s="189"/>
      <c r="C15" s="62"/>
    </row>
    <row r="16" spans="1:3" ht="15.75" customHeight="1">
      <c r="A16" s="190" t="s">
        <v>274</v>
      </c>
      <c r="B16" s="191"/>
      <c r="C16" s="63" t="s">
        <v>128</v>
      </c>
    </row>
    <row r="17" spans="1:3" ht="15.75">
      <c r="A17" s="192"/>
      <c r="B17" s="193"/>
      <c r="C17" s="64" t="s">
        <v>51</v>
      </c>
    </row>
    <row r="18" spans="1:3" ht="15.75">
      <c r="A18" s="192"/>
      <c r="B18" s="193"/>
      <c r="C18" s="64" t="s">
        <v>311</v>
      </c>
    </row>
    <row r="19" spans="1:3" ht="15.75">
      <c r="A19" s="192"/>
      <c r="B19" s="193"/>
      <c r="C19" s="64" t="s">
        <v>312</v>
      </c>
    </row>
    <row r="20" spans="1:3" ht="15.75">
      <c r="A20" s="192"/>
      <c r="B20" s="193"/>
      <c r="C20" s="64" t="s">
        <v>315</v>
      </c>
    </row>
    <row r="21" spans="1:3" ht="15.75">
      <c r="A21" s="194"/>
      <c r="B21" s="195"/>
      <c r="C21" s="65"/>
    </row>
    <row r="22" spans="1:8" ht="15.75" customHeight="1">
      <c r="A22" s="174" t="s">
        <v>273</v>
      </c>
      <c r="B22" s="175"/>
      <c r="C22" s="66" t="s">
        <v>317</v>
      </c>
      <c r="H22" t="s">
        <v>313</v>
      </c>
    </row>
    <row r="23" spans="1:3" ht="15.75">
      <c r="A23" s="174"/>
      <c r="B23" s="175"/>
      <c r="C23" s="67" t="s">
        <v>316</v>
      </c>
    </row>
    <row r="24" spans="1:3" ht="15.75">
      <c r="A24" s="174"/>
      <c r="B24" s="175"/>
      <c r="C24" s="67" t="s">
        <v>307</v>
      </c>
    </row>
    <row r="25" spans="1:3" ht="15.75">
      <c r="A25" s="174"/>
      <c r="B25" s="175"/>
      <c r="C25" s="67" t="s">
        <v>308</v>
      </c>
    </row>
    <row r="26" spans="1:3" ht="15.75">
      <c r="A26" s="176"/>
      <c r="B26" s="177"/>
      <c r="C26" s="67" t="s">
        <v>129</v>
      </c>
    </row>
    <row r="27" spans="1:3" ht="16.5" thickBot="1">
      <c r="A27" s="178"/>
      <c r="B27" s="179"/>
      <c r="C27" s="68" t="s">
        <v>0</v>
      </c>
    </row>
  </sheetData>
  <sheetProtection password="DF33" sheet="1" objects="1" scenarios="1"/>
  <mergeCells count="7">
    <mergeCell ref="A1:C2"/>
    <mergeCell ref="A22:B27"/>
    <mergeCell ref="C3:C5"/>
    <mergeCell ref="A3:B5"/>
    <mergeCell ref="A6:B9"/>
    <mergeCell ref="A10:B15"/>
    <mergeCell ref="A16:B21"/>
  </mergeCells>
  <printOptions horizontalCentered="1" verticalCentered="1"/>
  <pageMargins left="0.75" right="0.75" top="0.5" bottom="1" header="0.5" footer="0.5"/>
  <pageSetup horizontalDpi="600" verticalDpi="600" orientation="portrait"/>
  <headerFooter alignWithMargins="0">
    <oddFooter>&amp;C&amp;11(UAFRRI 1.4, Excel Spreadsheet)&amp;R&amp;11January, 2004
USDA-NRCS, UT</oddFooter>
  </headerFooter>
</worksheet>
</file>

<file path=xl/worksheets/sheet5.xml><?xml version="1.0" encoding="utf-8"?>
<worksheet xmlns="http://schemas.openxmlformats.org/spreadsheetml/2006/main" xmlns:r="http://schemas.openxmlformats.org/officeDocument/2006/relationships">
  <sheetPr codeName="Sheet4"/>
  <dimension ref="A1:O25"/>
  <sheetViews>
    <sheetView zoomScale="75" zoomScaleNormal="75" zoomScalePageLayoutView="0" workbookViewId="0" topLeftCell="A1">
      <selection activeCell="A1" sqref="A1:J1"/>
    </sheetView>
  </sheetViews>
  <sheetFormatPr defaultColWidth="11.00390625" defaultRowHeight="15.75"/>
  <cols>
    <col min="1" max="1" width="13.375" style="0" customWidth="1"/>
    <col min="2" max="10" width="8.625" style="0" customWidth="1"/>
    <col min="11" max="16384" width="8.875" style="0" customWidth="1"/>
  </cols>
  <sheetData>
    <row r="1" spans="1:10" ht="15.75">
      <c r="A1" s="196" t="s">
        <v>115</v>
      </c>
      <c r="B1" s="197"/>
      <c r="C1" s="197"/>
      <c r="D1" s="197"/>
      <c r="E1" s="197"/>
      <c r="F1" s="197"/>
      <c r="G1" s="197"/>
      <c r="H1" s="197"/>
      <c r="I1" s="197"/>
      <c r="J1" s="198"/>
    </row>
    <row r="2" spans="1:10" ht="15.75">
      <c r="A2" s="205" t="s">
        <v>116</v>
      </c>
      <c r="B2" s="206"/>
      <c r="C2" s="206"/>
      <c r="D2" s="206"/>
      <c r="E2" s="206"/>
      <c r="F2" s="206"/>
      <c r="G2" s="206"/>
      <c r="H2" s="206"/>
      <c r="I2" s="206"/>
      <c r="J2" s="207"/>
    </row>
    <row r="3" spans="1:10" ht="15.75">
      <c r="A3" s="208"/>
      <c r="B3" s="124"/>
      <c r="C3" s="124"/>
      <c r="D3" s="124"/>
      <c r="E3" s="124"/>
      <c r="F3" s="124"/>
      <c r="G3" s="124"/>
      <c r="H3" s="124"/>
      <c r="I3" s="124"/>
      <c r="J3" s="209"/>
    </row>
    <row r="4" spans="1:10" ht="15.75">
      <c r="A4" s="15" t="s">
        <v>67</v>
      </c>
      <c r="B4" s="16" t="s">
        <v>68</v>
      </c>
      <c r="C4" s="17"/>
      <c r="D4" s="17"/>
      <c r="E4" s="17"/>
      <c r="F4" s="17"/>
      <c r="G4" s="17"/>
      <c r="H4" s="18"/>
      <c r="I4" s="203" t="s">
        <v>105</v>
      </c>
      <c r="J4" s="204"/>
    </row>
    <row r="5" spans="1:10" ht="18">
      <c r="A5" s="19" t="s">
        <v>69</v>
      </c>
      <c r="B5" s="15" t="s">
        <v>70</v>
      </c>
      <c r="C5" s="15" t="s">
        <v>321</v>
      </c>
      <c r="D5" s="15" t="s">
        <v>322</v>
      </c>
      <c r="E5" s="15" t="s">
        <v>320</v>
      </c>
      <c r="F5" s="15" t="s">
        <v>71</v>
      </c>
      <c r="G5" s="20" t="s">
        <v>72</v>
      </c>
      <c r="H5" s="20" t="s">
        <v>73</v>
      </c>
      <c r="I5" s="199" t="s">
        <v>260</v>
      </c>
      <c r="J5" s="201" t="s">
        <v>323</v>
      </c>
    </row>
    <row r="6" spans="1:10" ht="15.75">
      <c r="A6" s="21" t="s">
        <v>74</v>
      </c>
      <c r="B6" s="21" t="s">
        <v>327</v>
      </c>
      <c r="C6" s="21" t="s">
        <v>327</v>
      </c>
      <c r="D6" s="21" t="s">
        <v>327</v>
      </c>
      <c r="E6" s="21" t="s">
        <v>327</v>
      </c>
      <c r="F6" s="21" t="s">
        <v>328</v>
      </c>
      <c r="G6" s="22" t="s">
        <v>327</v>
      </c>
      <c r="H6" s="22" t="s">
        <v>75</v>
      </c>
      <c r="I6" s="200"/>
      <c r="J6" s="202"/>
    </row>
    <row r="7" spans="1:10" ht="15.75">
      <c r="A7" s="23" t="s">
        <v>0</v>
      </c>
      <c r="B7" s="24"/>
      <c r="C7" s="24"/>
      <c r="D7" s="24"/>
      <c r="E7" s="24"/>
      <c r="F7" s="24"/>
      <c r="G7" s="25"/>
      <c r="H7" s="26"/>
      <c r="I7" s="42"/>
      <c r="J7" s="42"/>
    </row>
    <row r="8" spans="1:10" ht="15.75">
      <c r="A8" s="27" t="s">
        <v>76</v>
      </c>
      <c r="B8" s="28">
        <v>0.33</v>
      </c>
      <c r="C8" s="28">
        <v>0.27</v>
      </c>
      <c r="D8" s="28">
        <v>0.31</v>
      </c>
      <c r="E8" s="28">
        <v>1.2</v>
      </c>
      <c r="F8" s="28">
        <v>1.02</v>
      </c>
      <c r="G8" s="29">
        <v>63</v>
      </c>
      <c r="H8" s="30">
        <v>88.4</v>
      </c>
      <c r="I8" s="43">
        <v>0.55</v>
      </c>
      <c r="J8" s="43">
        <v>0.75</v>
      </c>
    </row>
    <row r="9" spans="1:10" ht="15.75">
      <c r="A9" s="27" t="s">
        <v>77</v>
      </c>
      <c r="B9" s="28">
        <v>0.31</v>
      </c>
      <c r="C9" s="28">
        <v>0.25</v>
      </c>
      <c r="D9" s="28">
        <v>0.29</v>
      </c>
      <c r="E9" s="28">
        <v>1.36</v>
      </c>
      <c r="F9" s="28">
        <v>0.95</v>
      </c>
      <c r="G9" s="29">
        <v>59</v>
      </c>
      <c r="H9" s="30">
        <v>88</v>
      </c>
      <c r="I9" s="43">
        <v>0.55</v>
      </c>
      <c r="J9" s="43">
        <v>0.75</v>
      </c>
    </row>
    <row r="10" spans="1:10" ht="15.75">
      <c r="A10" s="27" t="s">
        <v>78</v>
      </c>
      <c r="B10" s="28">
        <v>0.3</v>
      </c>
      <c r="C10" s="28">
        <v>0.23</v>
      </c>
      <c r="D10" s="28">
        <v>0.24</v>
      </c>
      <c r="E10" s="28">
        <v>1.3</v>
      </c>
      <c r="F10" s="28">
        <v>0.89</v>
      </c>
      <c r="G10" s="29">
        <v>55</v>
      </c>
      <c r="H10" s="30">
        <v>87</v>
      </c>
      <c r="I10" s="43">
        <v>0.55</v>
      </c>
      <c r="J10" s="43">
        <v>0.75</v>
      </c>
    </row>
    <row r="11" spans="1:10" ht="15.75">
      <c r="A11" s="27" t="s">
        <v>79</v>
      </c>
      <c r="B11" s="28">
        <v>0.36</v>
      </c>
      <c r="C11" s="28">
        <v>0.11</v>
      </c>
      <c r="D11" s="28">
        <v>0.28</v>
      </c>
      <c r="E11" s="28">
        <v>1.2</v>
      </c>
      <c r="F11" s="28">
        <v>1.32</v>
      </c>
      <c r="G11" s="29">
        <v>82</v>
      </c>
      <c r="H11" s="30">
        <v>88.4</v>
      </c>
      <c r="I11" s="43">
        <v>0.7</v>
      </c>
      <c r="J11" s="43">
        <v>0.9</v>
      </c>
    </row>
    <row r="12" spans="1:10" ht="15.75">
      <c r="A12" s="27" t="s">
        <v>80</v>
      </c>
      <c r="B12" s="28">
        <v>0.45</v>
      </c>
      <c r="C12" s="28">
        <v>0.16</v>
      </c>
      <c r="D12" s="28">
        <v>0.31</v>
      </c>
      <c r="E12" s="28">
        <v>1.6</v>
      </c>
      <c r="F12" s="28">
        <v>1.29</v>
      </c>
      <c r="G12" s="29">
        <v>80</v>
      </c>
      <c r="H12" s="30">
        <v>87.5</v>
      </c>
      <c r="I12" s="43">
        <v>0.7</v>
      </c>
      <c r="J12" s="43">
        <v>0.9</v>
      </c>
    </row>
    <row r="13" spans="1:10" ht="15.75">
      <c r="A13" s="27" t="s">
        <v>81</v>
      </c>
      <c r="B13" s="28">
        <v>0.7</v>
      </c>
      <c r="C13" s="28">
        <v>0.69</v>
      </c>
      <c r="D13" s="28">
        <v>0.6</v>
      </c>
      <c r="E13" s="28">
        <v>2.5</v>
      </c>
      <c r="F13" s="28">
        <v>0.73</v>
      </c>
      <c r="G13" s="29">
        <v>46</v>
      </c>
      <c r="H13" s="30">
        <v>75</v>
      </c>
      <c r="I13" s="43">
        <v>0.62</v>
      </c>
      <c r="J13" s="43">
        <v>0.85</v>
      </c>
    </row>
    <row r="14" spans="1:15" ht="15.75">
      <c r="A14" s="27" t="s">
        <v>82</v>
      </c>
      <c r="B14" s="28">
        <v>0.45</v>
      </c>
      <c r="C14" s="28">
        <v>0.11</v>
      </c>
      <c r="D14" s="28">
        <v>0.31</v>
      </c>
      <c r="E14" s="28">
        <v>1</v>
      </c>
      <c r="F14" s="28">
        <v>0.63</v>
      </c>
      <c r="G14" s="29">
        <v>40</v>
      </c>
      <c r="H14" s="30">
        <v>75</v>
      </c>
      <c r="I14" s="43">
        <v>0.55</v>
      </c>
      <c r="J14" s="43">
        <v>0.75</v>
      </c>
      <c r="L14" s="39"/>
      <c r="O14" s="39"/>
    </row>
    <row r="15" spans="1:10" ht="15.75">
      <c r="A15" s="27" t="s">
        <v>83</v>
      </c>
      <c r="B15" s="28">
        <v>0.31</v>
      </c>
      <c r="C15" s="28">
        <v>0.09</v>
      </c>
      <c r="D15" s="28">
        <v>0.29</v>
      </c>
      <c r="E15" s="28">
        <v>1.3</v>
      </c>
      <c r="F15" s="28">
        <v>1.37</v>
      </c>
      <c r="G15" s="29">
        <v>85</v>
      </c>
      <c r="H15" s="30">
        <v>89.3</v>
      </c>
      <c r="I15" s="43">
        <v>0.7</v>
      </c>
      <c r="J15" s="43">
        <v>0.9</v>
      </c>
    </row>
    <row r="16" spans="1:10" ht="15.75">
      <c r="A16" s="27" t="s">
        <v>84</v>
      </c>
      <c r="B16" s="28">
        <v>0.28</v>
      </c>
      <c r="C16" s="28">
        <v>0.11</v>
      </c>
      <c r="D16" s="28">
        <v>0.23</v>
      </c>
      <c r="E16" s="28">
        <v>1.2</v>
      </c>
      <c r="F16" s="28">
        <v>0.81</v>
      </c>
      <c r="G16" s="29">
        <v>50</v>
      </c>
      <c r="H16" s="30">
        <v>78</v>
      </c>
      <c r="I16" s="43">
        <v>0.55</v>
      </c>
      <c r="J16" s="43">
        <v>0.75</v>
      </c>
    </row>
    <row r="17" spans="1:10" ht="15.75">
      <c r="A17" s="27" t="s">
        <v>85</v>
      </c>
      <c r="B17" s="28">
        <v>0.45</v>
      </c>
      <c r="C17" s="28">
        <v>0.16</v>
      </c>
      <c r="D17" s="28">
        <v>0.36</v>
      </c>
      <c r="E17" s="28">
        <v>1</v>
      </c>
      <c r="F17" s="28">
        <v>0.63</v>
      </c>
      <c r="G17" s="29">
        <v>40</v>
      </c>
      <c r="H17" s="30">
        <v>75</v>
      </c>
      <c r="I17" s="43">
        <v>0.55</v>
      </c>
      <c r="J17" s="43">
        <v>0.75</v>
      </c>
    </row>
    <row r="18" spans="1:10" ht="15.75">
      <c r="A18" s="27" t="s">
        <v>86</v>
      </c>
      <c r="B18" s="28">
        <v>0.15</v>
      </c>
      <c r="C18" s="28">
        <v>0.11</v>
      </c>
      <c r="D18" s="28">
        <v>0.12</v>
      </c>
      <c r="E18" s="28">
        <v>0.65</v>
      </c>
      <c r="F18" s="28">
        <v>0.34</v>
      </c>
      <c r="G18" s="29">
        <v>21</v>
      </c>
      <c r="H18" s="30">
        <v>90.7</v>
      </c>
      <c r="I18" s="43">
        <v>0.6</v>
      </c>
      <c r="J18" s="43">
        <v>0.7</v>
      </c>
    </row>
    <row r="19" spans="1:10" ht="15.75">
      <c r="A19" s="27" t="s">
        <v>87</v>
      </c>
      <c r="B19" s="28">
        <v>0.19</v>
      </c>
      <c r="C19" s="28">
        <v>0.14</v>
      </c>
      <c r="D19" s="28">
        <v>0.15</v>
      </c>
      <c r="E19" s="28">
        <v>0.83</v>
      </c>
      <c r="F19" s="28">
        <v>0.44</v>
      </c>
      <c r="G19" s="29">
        <v>27</v>
      </c>
      <c r="H19" s="30">
        <v>90.8</v>
      </c>
      <c r="I19" s="43">
        <v>0.6</v>
      </c>
      <c r="J19" s="43">
        <v>0.7</v>
      </c>
    </row>
    <row r="20" spans="1:10" ht="15.75">
      <c r="A20" s="27" t="s">
        <v>88</v>
      </c>
      <c r="B20" s="28">
        <v>0.42</v>
      </c>
      <c r="C20" s="28">
        <v>0.37</v>
      </c>
      <c r="D20" s="28">
        <v>0.27</v>
      </c>
      <c r="E20" s="28">
        <v>2.08</v>
      </c>
      <c r="F20" s="28">
        <v>1.02</v>
      </c>
      <c r="G20" s="29">
        <v>63</v>
      </c>
      <c r="H20" s="30">
        <v>90</v>
      </c>
      <c r="I20" s="43">
        <v>0.6</v>
      </c>
      <c r="J20" s="43">
        <v>0.7</v>
      </c>
    </row>
    <row r="21" spans="1:10" ht="15.75">
      <c r="A21" s="27" t="s">
        <v>89</v>
      </c>
      <c r="B21" s="28">
        <v>0.47</v>
      </c>
      <c r="C21" s="28">
        <v>0.34</v>
      </c>
      <c r="D21" s="28">
        <v>0.36</v>
      </c>
      <c r="E21" s="28">
        <v>2</v>
      </c>
      <c r="F21" s="28">
        <v>0.96</v>
      </c>
      <c r="G21" s="29">
        <v>60</v>
      </c>
      <c r="H21" s="30">
        <v>90</v>
      </c>
      <c r="I21" s="43">
        <v>0.6</v>
      </c>
      <c r="J21" s="43">
        <v>0.7</v>
      </c>
    </row>
    <row r="22" spans="1:10" ht="15.75">
      <c r="A22" s="27" t="s">
        <v>90</v>
      </c>
      <c r="B22" s="28">
        <v>0.6</v>
      </c>
      <c r="C22" s="28">
        <v>0.57</v>
      </c>
      <c r="D22" s="28">
        <v>0.42</v>
      </c>
      <c r="E22" s="28">
        <v>3.4</v>
      </c>
      <c r="F22" s="28">
        <v>1.7</v>
      </c>
      <c r="G22" s="29">
        <v>106</v>
      </c>
      <c r="H22" s="30">
        <v>90</v>
      </c>
      <c r="I22" s="43">
        <v>0.6</v>
      </c>
      <c r="J22" s="43">
        <v>0.7</v>
      </c>
    </row>
    <row r="23" spans="1:10" ht="15.75">
      <c r="A23" s="27" t="s">
        <v>91</v>
      </c>
      <c r="B23" s="28">
        <v>0.74</v>
      </c>
      <c r="C23" s="28">
        <v>0.64</v>
      </c>
      <c r="D23" s="28">
        <v>0.34</v>
      </c>
      <c r="E23" s="28">
        <v>3.3</v>
      </c>
      <c r="F23" s="28">
        <v>0.69</v>
      </c>
      <c r="G23" s="29">
        <v>44</v>
      </c>
      <c r="H23" s="30">
        <v>75</v>
      </c>
      <c r="I23" s="43">
        <v>0.62</v>
      </c>
      <c r="J23" s="43">
        <v>0.85</v>
      </c>
    </row>
    <row r="24" spans="1:10" ht="15.75">
      <c r="A24" s="95" t="s">
        <v>0</v>
      </c>
      <c r="B24" s="31"/>
      <c r="C24" s="31"/>
      <c r="D24" s="31"/>
      <c r="E24" s="31"/>
      <c r="F24" s="31"/>
      <c r="G24" s="32"/>
      <c r="H24" s="32"/>
      <c r="I24" s="1"/>
      <c r="J24" s="1"/>
    </row>
    <row r="25" spans="1:10" ht="15.75">
      <c r="A25" s="33" t="s">
        <v>329</v>
      </c>
      <c r="B25" s="33"/>
      <c r="C25" s="33"/>
      <c r="D25" s="34"/>
      <c r="E25" s="34"/>
      <c r="F25" s="34"/>
      <c r="G25" s="35"/>
      <c r="H25" s="35"/>
      <c r="I25" s="1"/>
      <c r="J25" s="1"/>
    </row>
  </sheetData>
  <sheetProtection password="DF33" sheet="1" objects="1" scenarios="1"/>
  <mergeCells count="6">
    <mergeCell ref="A1:J1"/>
    <mergeCell ref="I5:I6"/>
    <mergeCell ref="J5:J6"/>
    <mergeCell ref="I4:J4"/>
    <mergeCell ref="A2:J2"/>
    <mergeCell ref="A3:J3"/>
  </mergeCells>
  <printOptions horizontalCentered="1"/>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8"/>
  <dimension ref="A1:I20"/>
  <sheetViews>
    <sheetView zoomScalePageLayoutView="0" workbookViewId="0" topLeftCell="A1">
      <selection activeCell="A1" sqref="A1:I2"/>
    </sheetView>
  </sheetViews>
  <sheetFormatPr defaultColWidth="9.00390625" defaultRowHeight="15.75"/>
  <cols>
    <col min="1" max="1" width="14.125" style="69" bestFit="1" customWidth="1"/>
    <col min="2" max="3" width="7.125" style="69" customWidth="1"/>
    <col min="4" max="9" width="6.625" style="69" customWidth="1"/>
    <col min="10" max="16384" width="9.00390625" style="69" customWidth="1"/>
  </cols>
  <sheetData>
    <row r="1" spans="1:9" ht="12.75">
      <c r="A1" s="213" t="s">
        <v>175</v>
      </c>
      <c r="B1" s="213"/>
      <c r="C1" s="213"/>
      <c r="D1" s="213"/>
      <c r="E1" s="213"/>
      <c r="F1" s="213"/>
      <c r="G1" s="213"/>
      <c r="H1" s="213"/>
      <c r="I1" s="213"/>
    </row>
    <row r="2" spans="1:9" ht="12.75">
      <c r="A2" s="214"/>
      <c r="B2" s="214"/>
      <c r="C2" s="214"/>
      <c r="D2" s="214"/>
      <c r="E2" s="214"/>
      <c r="F2" s="214"/>
      <c r="G2" s="214"/>
      <c r="H2" s="214"/>
      <c r="I2" s="214"/>
    </row>
    <row r="3" spans="1:9" ht="12.75">
      <c r="A3" s="211" t="s">
        <v>60</v>
      </c>
      <c r="B3" s="216" t="s">
        <v>140</v>
      </c>
      <c r="C3" s="216"/>
      <c r="D3" s="216" t="s">
        <v>141</v>
      </c>
      <c r="E3" s="216"/>
      <c r="F3" s="216" t="s">
        <v>142</v>
      </c>
      <c r="G3" s="216"/>
      <c r="H3" s="216" t="s">
        <v>143</v>
      </c>
      <c r="I3" s="216"/>
    </row>
    <row r="4" spans="1:9" ht="12.75">
      <c r="A4" s="212"/>
      <c r="B4" s="78" t="s">
        <v>169</v>
      </c>
      <c r="C4" s="78" t="s">
        <v>100</v>
      </c>
      <c r="D4" s="78" t="s">
        <v>169</v>
      </c>
      <c r="E4" s="78" t="s">
        <v>100</v>
      </c>
      <c r="F4" s="78" t="s">
        <v>169</v>
      </c>
      <c r="G4" s="78" t="s">
        <v>100</v>
      </c>
      <c r="H4" s="78" t="s">
        <v>169</v>
      </c>
      <c r="I4" s="78" t="s">
        <v>100</v>
      </c>
    </row>
    <row r="5" spans="1:9" ht="12.75" customHeight="1">
      <c r="A5" s="79" t="s">
        <v>76</v>
      </c>
      <c r="B5" s="217" t="s">
        <v>176</v>
      </c>
      <c r="C5" s="217"/>
      <c r="D5" s="70">
        <v>60</v>
      </c>
      <c r="E5" s="70">
        <v>400</v>
      </c>
      <c r="F5" s="70">
        <v>30</v>
      </c>
      <c r="G5" s="70">
        <v>200</v>
      </c>
      <c r="H5" s="70" t="s">
        <v>170</v>
      </c>
      <c r="I5" s="71" t="s">
        <v>171</v>
      </c>
    </row>
    <row r="6" spans="1:9" ht="12.75">
      <c r="A6" s="72" t="s">
        <v>77</v>
      </c>
      <c r="B6" s="215" t="s">
        <v>176</v>
      </c>
      <c r="C6" s="215"/>
      <c r="D6" s="73">
        <v>50</v>
      </c>
      <c r="E6" s="73">
        <v>300</v>
      </c>
      <c r="F6" s="73">
        <v>45</v>
      </c>
      <c r="G6" s="73">
        <v>150</v>
      </c>
      <c r="H6" s="73" t="s">
        <v>170</v>
      </c>
      <c r="I6" s="74" t="s">
        <v>171</v>
      </c>
    </row>
    <row r="7" spans="1:9" ht="12.75">
      <c r="A7" s="72" t="s">
        <v>78</v>
      </c>
      <c r="B7" s="215" t="s">
        <v>176</v>
      </c>
      <c r="C7" s="215"/>
      <c r="D7" s="73">
        <v>50</v>
      </c>
      <c r="E7" s="73">
        <v>300</v>
      </c>
      <c r="F7" s="73">
        <v>45</v>
      </c>
      <c r="G7" s="73">
        <v>150</v>
      </c>
      <c r="H7" s="73" t="s">
        <v>170</v>
      </c>
      <c r="I7" s="74" t="s">
        <v>171</v>
      </c>
    </row>
    <row r="8" spans="1:9" ht="12.75">
      <c r="A8" s="72" t="s">
        <v>79</v>
      </c>
      <c r="B8" s="215" t="s">
        <v>176</v>
      </c>
      <c r="C8" s="215"/>
      <c r="D8" s="73">
        <v>75</v>
      </c>
      <c r="E8" s="73">
        <v>400</v>
      </c>
      <c r="F8" s="73">
        <v>50</v>
      </c>
      <c r="G8" s="73">
        <v>300</v>
      </c>
      <c r="H8" s="73" t="s">
        <v>172</v>
      </c>
      <c r="I8" s="74" t="s">
        <v>173</v>
      </c>
    </row>
    <row r="9" spans="1:9" ht="12.75">
      <c r="A9" s="72" t="s">
        <v>80</v>
      </c>
      <c r="B9" s="215" t="s">
        <v>176</v>
      </c>
      <c r="C9" s="215"/>
      <c r="D9" s="73">
        <v>75</v>
      </c>
      <c r="E9" s="73">
        <v>400</v>
      </c>
      <c r="F9" s="73">
        <v>50</v>
      </c>
      <c r="G9" s="73">
        <v>300</v>
      </c>
      <c r="H9" s="73" t="s">
        <v>172</v>
      </c>
      <c r="I9" s="74" t="s">
        <v>173</v>
      </c>
    </row>
    <row r="10" spans="1:9" ht="12.75">
      <c r="A10" s="72" t="s">
        <v>81</v>
      </c>
      <c r="B10" s="215" t="s">
        <v>176</v>
      </c>
      <c r="C10" s="215"/>
      <c r="D10" s="73"/>
      <c r="E10" s="73"/>
      <c r="F10" s="73"/>
      <c r="G10" s="73">
        <v>4</v>
      </c>
      <c r="H10" s="73"/>
      <c r="I10" s="74">
        <v>4</v>
      </c>
    </row>
    <row r="11" spans="1:9" ht="12.75">
      <c r="A11" s="72" t="s">
        <v>82</v>
      </c>
      <c r="B11" s="215" t="s">
        <v>176</v>
      </c>
      <c r="C11" s="215"/>
      <c r="D11" s="73">
        <v>20</v>
      </c>
      <c r="E11" s="73">
        <v>40</v>
      </c>
      <c r="F11" s="73">
        <v>15</v>
      </c>
      <c r="G11" s="73">
        <v>25</v>
      </c>
      <c r="H11" s="73" t="s">
        <v>174</v>
      </c>
      <c r="I11" s="74" t="s">
        <v>174</v>
      </c>
    </row>
    <row r="12" spans="1:9" ht="12.75">
      <c r="A12" s="72" t="s">
        <v>83</v>
      </c>
      <c r="B12" s="215" t="s">
        <v>176</v>
      </c>
      <c r="C12" s="215"/>
      <c r="D12" s="73">
        <v>60</v>
      </c>
      <c r="E12" s="73">
        <v>400</v>
      </c>
      <c r="F12" s="73">
        <v>30</v>
      </c>
      <c r="G12" s="73">
        <v>200</v>
      </c>
      <c r="H12" s="73" t="s">
        <v>170</v>
      </c>
      <c r="I12" s="74" t="s">
        <v>171</v>
      </c>
    </row>
    <row r="13" spans="1:9" ht="12.75">
      <c r="A13" s="72" t="s">
        <v>84</v>
      </c>
      <c r="B13" s="215" t="s">
        <v>176</v>
      </c>
      <c r="C13" s="215"/>
      <c r="D13" s="73"/>
      <c r="E13" s="73">
        <v>2500</v>
      </c>
      <c r="F13" s="73"/>
      <c r="G13" s="73">
        <v>1500</v>
      </c>
      <c r="H13" s="73"/>
      <c r="I13" s="74">
        <v>1000</v>
      </c>
    </row>
    <row r="14" spans="1:9" ht="12.75">
      <c r="A14" s="72" t="s">
        <v>85</v>
      </c>
      <c r="B14" s="215" t="s">
        <v>176</v>
      </c>
      <c r="C14" s="215"/>
      <c r="D14" s="73">
        <v>20</v>
      </c>
      <c r="E14" s="73">
        <v>40</v>
      </c>
      <c r="F14" s="73">
        <v>15</v>
      </c>
      <c r="G14" s="73">
        <v>25</v>
      </c>
      <c r="H14" s="73" t="s">
        <v>174</v>
      </c>
      <c r="I14" s="74" t="s">
        <v>174</v>
      </c>
    </row>
    <row r="15" spans="1:9" ht="12.75">
      <c r="A15" s="72" t="s">
        <v>86</v>
      </c>
      <c r="B15" s="215" t="s">
        <v>176</v>
      </c>
      <c r="C15" s="215"/>
      <c r="D15" s="73">
        <v>30</v>
      </c>
      <c r="E15" s="73">
        <v>30</v>
      </c>
      <c r="F15" s="73">
        <v>15</v>
      </c>
      <c r="G15" s="73">
        <v>15</v>
      </c>
      <c r="H15" s="73">
        <v>10</v>
      </c>
      <c r="I15" s="74">
        <v>10</v>
      </c>
    </row>
    <row r="16" spans="1:9" ht="12.75">
      <c r="A16" s="72" t="s">
        <v>87</v>
      </c>
      <c r="B16" s="215" t="s">
        <v>176</v>
      </c>
      <c r="C16" s="215"/>
      <c r="D16" s="73">
        <v>30</v>
      </c>
      <c r="E16" s="73">
        <v>30</v>
      </c>
      <c r="F16" s="73">
        <v>15</v>
      </c>
      <c r="G16" s="73">
        <v>15</v>
      </c>
      <c r="H16" s="73">
        <v>10</v>
      </c>
      <c r="I16" s="74">
        <v>10</v>
      </c>
    </row>
    <row r="17" spans="1:9" ht="12.75">
      <c r="A17" s="72" t="s">
        <v>88</v>
      </c>
      <c r="B17" s="215" t="s">
        <v>176</v>
      </c>
      <c r="C17" s="215"/>
      <c r="D17" s="73">
        <v>30</v>
      </c>
      <c r="E17" s="73">
        <v>30</v>
      </c>
      <c r="F17" s="73">
        <v>15</v>
      </c>
      <c r="G17" s="73">
        <v>15</v>
      </c>
      <c r="H17" s="73">
        <v>10</v>
      </c>
      <c r="I17" s="74">
        <v>10</v>
      </c>
    </row>
    <row r="18" spans="1:9" ht="12.75">
      <c r="A18" s="72" t="s">
        <v>89</v>
      </c>
      <c r="B18" s="215" t="s">
        <v>176</v>
      </c>
      <c r="C18" s="215"/>
      <c r="D18" s="73">
        <v>30</v>
      </c>
      <c r="E18" s="73">
        <v>30</v>
      </c>
      <c r="F18" s="73">
        <v>15</v>
      </c>
      <c r="G18" s="73">
        <v>15</v>
      </c>
      <c r="H18" s="73">
        <v>10</v>
      </c>
      <c r="I18" s="74">
        <v>10</v>
      </c>
    </row>
    <row r="19" spans="1:9" ht="12.75">
      <c r="A19" s="72" t="s">
        <v>90</v>
      </c>
      <c r="B19" s="215" t="s">
        <v>176</v>
      </c>
      <c r="C19" s="215"/>
      <c r="D19" s="73">
        <v>30</v>
      </c>
      <c r="E19" s="73">
        <v>30</v>
      </c>
      <c r="F19" s="73">
        <v>15</v>
      </c>
      <c r="G19" s="73">
        <v>15</v>
      </c>
      <c r="H19" s="73">
        <v>10</v>
      </c>
      <c r="I19" s="74">
        <v>10</v>
      </c>
    </row>
    <row r="20" spans="1:9" ht="12.75">
      <c r="A20" s="75" t="s">
        <v>91</v>
      </c>
      <c r="B20" s="210" t="s">
        <v>176</v>
      </c>
      <c r="C20" s="210"/>
      <c r="D20" s="76"/>
      <c r="E20" s="76"/>
      <c r="F20" s="76"/>
      <c r="G20" s="76">
        <v>8</v>
      </c>
      <c r="H20" s="76"/>
      <c r="I20" s="77">
        <v>8</v>
      </c>
    </row>
  </sheetData>
  <sheetProtection password="DF33" sheet="1" objects="1" scenarios="1"/>
  <mergeCells count="22">
    <mergeCell ref="D3:E3"/>
    <mergeCell ref="F3:G3"/>
    <mergeCell ref="H3:I3"/>
    <mergeCell ref="B5:C5"/>
    <mergeCell ref="B6:C6"/>
    <mergeCell ref="B7:C7"/>
    <mergeCell ref="B3:C3"/>
    <mergeCell ref="B15:C15"/>
    <mergeCell ref="B8:C8"/>
    <mergeCell ref="B9:C9"/>
    <mergeCell ref="B10:C10"/>
    <mergeCell ref="B11:C11"/>
    <mergeCell ref="B20:C20"/>
    <mergeCell ref="A3:A4"/>
    <mergeCell ref="A1:I2"/>
    <mergeCell ref="B16:C16"/>
    <mergeCell ref="B17:C17"/>
    <mergeCell ref="B18:C18"/>
    <mergeCell ref="B19:C19"/>
    <mergeCell ref="B12:C12"/>
    <mergeCell ref="B13:C13"/>
    <mergeCell ref="B14:C14"/>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Utah Animal Feedlot Runoff  Risk Index</dc:title>
  <dc:subject/>
  <dc:creator>Kerry Goodrich</dc:creator>
  <cp:keywords/>
  <dc:description/>
  <cp:lastModifiedBy>Microsoft Office User</cp:lastModifiedBy>
  <cp:lastPrinted>2004-01-01T14:51:27Z</cp:lastPrinted>
  <dcterms:created xsi:type="dcterms:W3CDTF">1999-08-22T04:36:18Z</dcterms:created>
  <dcterms:modified xsi:type="dcterms:W3CDTF">2019-11-15T22:58:26Z</dcterms:modified>
  <cp:category/>
  <cp:version/>
  <cp:contentType/>
  <cp:contentStatus/>
</cp:coreProperties>
</file>